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showInkAnnotation="0"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67868268-AADC-4B60-A66A-795C0388690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Print_Area" localSheetId="0">'2026_ЦЗ'!$A$1:$Q$203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0" i="1" l="1"/>
  <c r="J201" i="1"/>
  <c r="J198" i="1"/>
  <c r="L198" i="1"/>
  <c r="N198" i="1"/>
  <c r="O198" i="1"/>
  <c r="L195" i="1"/>
  <c r="L194" i="1"/>
  <c r="N194" i="1"/>
  <c r="N195" i="1" s="1"/>
  <c r="O194" i="1"/>
  <c r="O195" i="1" s="1"/>
  <c r="J194" i="1"/>
  <c r="J195" i="1" s="1"/>
  <c r="L191" i="1"/>
  <c r="M191" i="1"/>
  <c r="O191" i="1"/>
  <c r="J191" i="1"/>
  <c r="M188" i="1"/>
  <c r="L187" i="1"/>
  <c r="L188" i="1" s="1"/>
  <c r="M187" i="1"/>
  <c r="O187" i="1"/>
  <c r="O188" i="1" s="1"/>
  <c r="J187" i="1"/>
  <c r="J188" i="1" s="1"/>
  <c r="K185" i="1"/>
  <c r="L185" i="1"/>
  <c r="M185" i="1"/>
  <c r="N185" i="1"/>
  <c r="O185" i="1"/>
  <c r="J185" i="1"/>
  <c r="K184" i="1"/>
  <c r="K183" i="1"/>
  <c r="L183" i="1"/>
  <c r="M183" i="1"/>
  <c r="N183" i="1"/>
  <c r="O183" i="1"/>
  <c r="J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L169" i="1"/>
  <c r="M169" i="1"/>
  <c r="N169" i="1"/>
  <c r="O169" i="1"/>
  <c r="J169" i="1"/>
  <c r="K160" i="1"/>
  <c r="K161" i="1"/>
  <c r="K162" i="1"/>
  <c r="K163" i="1"/>
  <c r="K164" i="1"/>
  <c r="K165" i="1"/>
  <c r="K166" i="1"/>
  <c r="K167" i="1"/>
  <c r="K168" i="1"/>
  <c r="K159" i="1"/>
  <c r="K158" i="1"/>
  <c r="L152" i="1"/>
  <c r="M152" i="1"/>
  <c r="O152" i="1"/>
  <c r="J152" i="1"/>
  <c r="L150" i="1"/>
  <c r="M150" i="1"/>
  <c r="O150" i="1"/>
  <c r="P150" i="1"/>
  <c r="J150" i="1"/>
  <c r="L148" i="1"/>
  <c r="M148" i="1"/>
  <c r="O148" i="1"/>
  <c r="J148" i="1"/>
  <c r="L146" i="1"/>
  <c r="M146" i="1"/>
  <c r="O146" i="1"/>
  <c r="J146" i="1"/>
  <c r="L144" i="1"/>
  <c r="M144" i="1"/>
  <c r="O144" i="1"/>
  <c r="L142" i="1"/>
  <c r="M142" i="1"/>
  <c r="J142" i="1"/>
  <c r="L140" i="1"/>
  <c r="M140" i="1"/>
  <c r="O140" i="1"/>
  <c r="J140" i="1"/>
  <c r="L138" i="1"/>
  <c r="M138" i="1"/>
  <c r="O138" i="1"/>
  <c r="J138" i="1"/>
  <c r="L136" i="1"/>
  <c r="M136" i="1"/>
  <c r="O136" i="1"/>
  <c r="J136" i="1"/>
  <c r="L134" i="1"/>
  <c r="M134" i="1"/>
  <c r="O134" i="1"/>
  <c r="J134" i="1"/>
  <c r="L132" i="1"/>
  <c r="M132" i="1"/>
  <c r="O132" i="1"/>
  <c r="J132" i="1"/>
  <c r="L130" i="1"/>
  <c r="M130" i="1"/>
  <c r="O130" i="1"/>
  <c r="J130" i="1"/>
  <c r="L128" i="1"/>
  <c r="M128" i="1"/>
  <c r="O128" i="1"/>
  <c r="J128" i="1"/>
  <c r="L126" i="1"/>
  <c r="M126" i="1"/>
  <c r="O126" i="1"/>
  <c r="J126" i="1"/>
  <c r="L124" i="1"/>
  <c r="M124" i="1"/>
  <c r="N124" i="1"/>
  <c r="O124" i="1"/>
  <c r="P124" i="1"/>
  <c r="J124" i="1"/>
  <c r="K123" i="1"/>
  <c r="K124" i="1" s="1"/>
  <c r="K120" i="1"/>
  <c r="K119" i="1"/>
  <c r="L120" i="1"/>
  <c r="M120" i="1"/>
  <c r="N120" i="1"/>
  <c r="O120" i="1"/>
  <c r="J120" i="1"/>
  <c r="L117" i="1"/>
  <c r="M117" i="1"/>
  <c r="N117" i="1"/>
  <c r="O117" i="1"/>
  <c r="J117" i="1"/>
  <c r="N114" i="1"/>
  <c r="K113" i="1"/>
  <c r="L113" i="1"/>
  <c r="M113" i="1"/>
  <c r="N113" i="1"/>
  <c r="O113" i="1"/>
  <c r="J113" i="1"/>
  <c r="K112" i="1"/>
  <c r="K111" i="1"/>
  <c r="L111" i="1"/>
  <c r="M111" i="1"/>
  <c r="N111" i="1"/>
  <c r="O111" i="1"/>
  <c r="J111" i="1"/>
  <c r="K110" i="1"/>
  <c r="K109" i="1"/>
  <c r="K108" i="1"/>
  <c r="L107" i="1"/>
  <c r="M107" i="1"/>
  <c r="N107" i="1"/>
  <c r="O107" i="1"/>
  <c r="J107" i="1"/>
  <c r="K106" i="1"/>
  <c r="K107" i="1" s="1"/>
  <c r="L105" i="1"/>
  <c r="M105" i="1"/>
  <c r="N105" i="1"/>
  <c r="O105" i="1"/>
  <c r="O114" i="1" s="1"/>
  <c r="J105" i="1"/>
  <c r="J114" i="1" s="1"/>
  <c r="K104" i="1"/>
  <c r="L102" i="1"/>
  <c r="M102" i="1"/>
  <c r="O102" i="1"/>
  <c r="J102" i="1"/>
  <c r="L98" i="1"/>
  <c r="L99" i="1" s="1"/>
  <c r="M98" i="1"/>
  <c r="M99" i="1" s="1"/>
  <c r="O98" i="1"/>
  <c r="J98" i="1"/>
  <c r="L96" i="1"/>
  <c r="M96" i="1"/>
  <c r="O96" i="1"/>
  <c r="O99" i="1" s="1"/>
  <c r="J96" i="1"/>
  <c r="K90" i="1"/>
  <c r="K93" i="1"/>
  <c r="L93" i="1"/>
  <c r="M93" i="1"/>
  <c r="N93" i="1"/>
  <c r="O93" i="1"/>
  <c r="J93" i="1"/>
  <c r="L90" i="1"/>
  <c r="M90" i="1"/>
  <c r="N90" i="1"/>
  <c r="O90" i="1"/>
  <c r="J90" i="1"/>
  <c r="K89" i="1"/>
  <c r="L89" i="1"/>
  <c r="M89" i="1"/>
  <c r="N89" i="1"/>
  <c r="O89" i="1"/>
  <c r="J89" i="1"/>
  <c r="K88" i="1"/>
  <c r="L86" i="1"/>
  <c r="M86" i="1"/>
  <c r="J86" i="1"/>
  <c r="L83" i="1"/>
  <c r="J83" i="1"/>
  <c r="K82" i="1"/>
  <c r="L82" i="1"/>
  <c r="M82" i="1"/>
  <c r="N82" i="1"/>
  <c r="O82" i="1"/>
  <c r="J82" i="1"/>
  <c r="K81" i="1"/>
  <c r="K80" i="1"/>
  <c r="K78" i="1"/>
  <c r="K77" i="1"/>
  <c r="K76" i="1"/>
  <c r="K75" i="1"/>
  <c r="L74" i="1"/>
  <c r="M74" i="1"/>
  <c r="O74" i="1"/>
  <c r="J74" i="1"/>
  <c r="K72" i="1"/>
  <c r="L72" i="1"/>
  <c r="M72" i="1"/>
  <c r="N72" i="1"/>
  <c r="O72" i="1"/>
  <c r="J72" i="1"/>
  <c r="K71" i="1"/>
  <c r="L69" i="1"/>
  <c r="M69" i="1"/>
  <c r="O69" i="1"/>
  <c r="J69" i="1"/>
  <c r="L68" i="1"/>
  <c r="M68" i="1"/>
  <c r="N68" i="1"/>
  <c r="O68" i="1"/>
  <c r="J68" i="1"/>
  <c r="J202" i="1" s="1"/>
  <c r="L66" i="1"/>
  <c r="M66" i="1"/>
  <c r="L65" i="1"/>
  <c r="M65" i="1"/>
  <c r="O65" i="1"/>
  <c r="J65" i="1"/>
  <c r="K63" i="1"/>
  <c r="L63" i="1"/>
  <c r="M63" i="1"/>
  <c r="N63" i="1"/>
  <c r="O63" i="1"/>
  <c r="J63" i="1"/>
  <c r="J66" i="1" s="1"/>
  <c r="K62" i="1"/>
  <c r="K68" i="1" s="1"/>
  <c r="K57" i="1"/>
  <c r="K60" i="1"/>
  <c r="L60" i="1"/>
  <c r="M60" i="1"/>
  <c r="N60" i="1"/>
  <c r="O60" i="1"/>
  <c r="J60" i="1"/>
  <c r="K59" i="1"/>
  <c r="L59" i="1"/>
  <c r="M59" i="1"/>
  <c r="N59" i="1"/>
  <c r="O59" i="1"/>
  <c r="J59" i="1"/>
  <c r="L57" i="1"/>
  <c r="M57" i="1"/>
  <c r="N57" i="1"/>
  <c r="O57" i="1"/>
  <c r="J57" i="1"/>
  <c r="K56" i="1"/>
  <c r="L56" i="1"/>
  <c r="M56" i="1"/>
  <c r="N56" i="1"/>
  <c r="O56" i="1"/>
  <c r="J56" i="1"/>
  <c r="K55" i="1"/>
  <c r="K54" i="1"/>
  <c r="L54" i="1"/>
  <c r="M54" i="1"/>
  <c r="N54" i="1"/>
  <c r="O54" i="1"/>
  <c r="J54" i="1"/>
  <c r="K53" i="1"/>
  <c r="K52" i="1"/>
  <c r="L52" i="1"/>
  <c r="M52" i="1"/>
  <c r="N52" i="1"/>
  <c r="O52" i="1"/>
  <c r="J52" i="1"/>
  <c r="K51" i="1"/>
  <c r="K50" i="1"/>
  <c r="K45" i="1"/>
  <c r="K48" i="1"/>
  <c r="L48" i="1"/>
  <c r="M48" i="1"/>
  <c r="N48" i="1"/>
  <c r="O48" i="1"/>
  <c r="J48" i="1"/>
  <c r="K47" i="1"/>
  <c r="L47" i="1"/>
  <c r="M47" i="1"/>
  <c r="N47" i="1"/>
  <c r="O47" i="1"/>
  <c r="J47" i="1"/>
  <c r="L45" i="1"/>
  <c r="M45" i="1"/>
  <c r="N45" i="1"/>
  <c r="O45" i="1"/>
  <c r="J45" i="1"/>
  <c r="K44" i="1"/>
  <c r="L44" i="1"/>
  <c r="M44" i="1"/>
  <c r="N44" i="1"/>
  <c r="O44" i="1"/>
  <c r="J44" i="1"/>
  <c r="K43" i="1"/>
  <c r="K42" i="1"/>
  <c r="L42" i="1"/>
  <c r="M42" i="1"/>
  <c r="N42" i="1"/>
  <c r="O42" i="1"/>
  <c r="J42" i="1"/>
  <c r="K37" i="1"/>
  <c r="K38" i="1"/>
  <c r="K39" i="1"/>
  <c r="K40" i="1"/>
  <c r="K41" i="1"/>
  <c r="K36" i="1"/>
  <c r="K35" i="1"/>
  <c r="K34" i="1"/>
  <c r="L34" i="1"/>
  <c r="M34" i="1"/>
  <c r="N34" i="1"/>
  <c r="O34" i="1"/>
  <c r="J34" i="1"/>
  <c r="K33" i="1"/>
  <c r="K32" i="1"/>
  <c r="K31" i="1"/>
  <c r="K30" i="1"/>
  <c r="L30" i="1"/>
  <c r="M30" i="1"/>
  <c r="N30" i="1"/>
  <c r="O30" i="1"/>
  <c r="J30" i="1"/>
  <c r="K29" i="1"/>
  <c r="K28" i="1"/>
  <c r="K27" i="1"/>
  <c r="K26" i="1"/>
  <c r="K21" i="1"/>
  <c r="K23" i="1"/>
  <c r="L23" i="1"/>
  <c r="M23" i="1"/>
  <c r="N23" i="1"/>
  <c r="O23" i="1"/>
  <c r="J23" i="1"/>
  <c r="K22" i="1"/>
  <c r="L22" i="1"/>
  <c r="M22" i="1"/>
  <c r="N22" i="1"/>
  <c r="O22" i="1"/>
  <c r="J22" i="1"/>
  <c r="L21" i="1"/>
  <c r="M21" i="1"/>
  <c r="N21" i="1"/>
  <c r="O21" i="1"/>
  <c r="J21" i="1"/>
  <c r="K20" i="1"/>
  <c r="L20" i="1"/>
  <c r="M20" i="1"/>
  <c r="N20" i="1"/>
  <c r="O20" i="1"/>
  <c r="J20" i="1"/>
  <c r="K19" i="1"/>
  <c r="K18" i="1"/>
  <c r="L18" i="1"/>
  <c r="M18" i="1"/>
  <c r="N18" i="1"/>
  <c r="O18" i="1"/>
  <c r="J18" i="1"/>
  <c r="K17" i="1"/>
  <c r="K16" i="1"/>
  <c r="K15" i="1"/>
  <c r="K13" i="1"/>
  <c r="L13" i="1"/>
  <c r="M13" i="1"/>
  <c r="N13" i="1"/>
  <c r="O13" i="1"/>
  <c r="J13" i="1"/>
  <c r="M10" i="1"/>
  <c r="N10" i="1"/>
  <c r="K9" i="1"/>
  <c r="L9" i="1"/>
  <c r="L10" i="1" s="1"/>
  <c r="M9" i="1"/>
  <c r="N9" i="1"/>
  <c r="O9" i="1"/>
  <c r="O10" i="1" s="1"/>
  <c r="J9" i="1"/>
  <c r="J10" i="1" s="1"/>
  <c r="K8" i="1"/>
  <c r="K7" i="1"/>
  <c r="L7" i="1"/>
  <c r="M7" i="1"/>
  <c r="N7" i="1"/>
  <c r="O7" i="1"/>
  <c r="J7" i="1"/>
  <c r="K6" i="1"/>
  <c r="K117" i="1" l="1"/>
  <c r="K114" i="1" s="1"/>
  <c r="L114" i="1"/>
  <c r="M114" i="1"/>
  <c r="K105" i="1"/>
  <c r="J99" i="1"/>
  <c r="O83" i="1"/>
  <c r="M83" i="1"/>
  <c r="O66" i="1"/>
  <c r="O200" i="1" s="1"/>
  <c r="K10" i="1"/>
  <c r="M15" i="1"/>
  <c r="N15" i="1"/>
  <c r="M16" i="1"/>
  <c r="N16" i="1"/>
  <c r="M17" i="1"/>
  <c r="N17" i="1"/>
  <c r="N28" i="1"/>
  <c r="N31" i="1"/>
  <c r="N32" i="1"/>
  <c r="N33" i="1"/>
  <c r="N36" i="1"/>
  <c r="N37" i="1"/>
  <c r="N38" i="1"/>
  <c r="N39" i="1"/>
  <c r="N40" i="1"/>
  <c r="N41" i="1"/>
  <c r="N43" i="1"/>
  <c r="O46" i="1"/>
  <c r="N51" i="1"/>
  <c r="J53" i="1"/>
  <c r="N55" i="1"/>
  <c r="O58" i="1"/>
  <c r="N64" i="1"/>
  <c r="N73" i="1"/>
  <c r="N75" i="1"/>
  <c r="N76" i="1"/>
  <c r="N77" i="1"/>
  <c r="N78" i="1"/>
  <c r="K79" i="1"/>
  <c r="N79" i="1"/>
  <c r="N80" i="1"/>
  <c r="N81" i="1"/>
  <c r="O86" i="1"/>
  <c r="O91" i="1"/>
  <c r="O201" i="1" s="1"/>
  <c r="J92" i="1"/>
  <c r="K92" i="1"/>
  <c r="L92" i="1"/>
  <c r="M92" i="1"/>
  <c r="N92" i="1"/>
  <c r="O92" i="1"/>
  <c r="N95" i="1"/>
  <c r="N97" i="1"/>
  <c r="N108" i="1"/>
  <c r="N109" i="1"/>
  <c r="N110" i="1"/>
  <c r="N112" i="1"/>
  <c r="O115" i="1"/>
  <c r="N121" i="1"/>
  <c r="K121" i="1" s="1"/>
  <c r="K122" i="1" s="1"/>
  <c r="J122" i="1"/>
  <c r="L122" i="1"/>
  <c r="L153" i="1" s="1"/>
  <c r="M122" i="1"/>
  <c r="M153" i="1" s="1"/>
  <c r="O122" i="1"/>
  <c r="N125" i="1"/>
  <c r="N127" i="1"/>
  <c r="N129" i="1"/>
  <c r="N131" i="1"/>
  <c r="N133" i="1"/>
  <c r="N135" i="1"/>
  <c r="N137" i="1"/>
  <c r="N139" i="1"/>
  <c r="N141" i="1"/>
  <c r="O142" i="1"/>
  <c r="N143" i="1"/>
  <c r="J144" i="1"/>
  <c r="J156" i="1" s="1"/>
  <c r="J203" i="1" s="1"/>
  <c r="N145" i="1"/>
  <c r="N147" i="1"/>
  <c r="N149" i="1"/>
  <c r="N151" i="1"/>
  <c r="O153" i="1"/>
  <c r="O154" i="1"/>
  <c r="L156" i="1"/>
  <c r="L203" i="1" s="1"/>
  <c r="M156" i="1"/>
  <c r="O156" i="1"/>
  <c r="N158" i="1"/>
  <c r="N159" i="1"/>
  <c r="N160" i="1"/>
  <c r="N161" i="1"/>
  <c r="N162" i="1"/>
  <c r="N163" i="1"/>
  <c r="N164" i="1"/>
  <c r="N165" i="1"/>
  <c r="N166" i="1"/>
  <c r="N167" i="1"/>
  <c r="N168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4" i="1"/>
  <c r="N186" i="1"/>
  <c r="O189" i="1"/>
  <c r="O197" i="1"/>
  <c r="O202" i="1" s="1"/>
  <c r="M193" i="1"/>
  <c r="O196" i="1"/>
  <c r="K201" i="1"/>
  <c r="L201" i="1"/>
  <c r="M201" i="1"/>
  <c r="N201" i="1"/>
  <c r="L202" i="1"/>
  <c r="M202" i="1"/>
  <c r="N202" i="1"/>
  <c r="K193" i="1" l="1"/>
  <c r="M198" i="1"/>
  <c r="M203" i="1" s="1"/>
  <c r="M194" i="1"/>
  <c r="M195" i="1" s="1"/>
  <c r="N187" i="1"/>
  <c r="N188" i="1" s="1"/>
  <c r="K186" i="1"/>
  <c r="N191" i="1"/>
  <c r="N152" i="1"/>
  <c r="K151" i="1"/>
  <c r="K152" i="1" s="1"/>
  <c r="N150" i="1"/>
  <c r="K149" i="1"/>
  <c r="K150" i="1" s="1"/>
  <c r="N148" i="1"/>
  <c r="K147" i="1"/>
  <c r="K148" i="1" s="1"/>
  <c r="N146" i="1"/>
  <c r="K145" i="1"/>
  <c r="K146" i="1" s="1"/>
  <c r="N144" i="1"/>
  <c r="K143" i="1"/>
  <c r="K144" i="1" s="1"/>
  <c r="J153" i="1"/>
  <c r="K141" i="1"/>
  <c r="K142" i="1" s="1"/>
  <c r="N142" i="1"/>
  <c r="K139" i="1"/>
  <c r="K140" i="1" s="1"/>
  <c r="N140" i="1"/>
  <c r="K137" i="1"/>
  <c r="K138" i="1" s="1"/>
  <c r="N138" i="1"/>
  <c r="N136" i="1"/>
  <c r="K135" i="1"/>
  <c r="K136" i="1" s="1"/>
  <c r="N134" i="1"/>
  <c r="K133" i="1"/>
  <c r="K134" i="1" s="1"/>
  <c r="N132" i="1"/>
  <c r="K131" i="1"/>
  <c r="K132" i="1" s="1"/>
  <c r="N130" i="1"/>
  <c r="K129" i="1"/>
  <c r="K130" i="1" s="1"/>
  <c r="K127" i="1"/>
  <c r="K128" i="1" s="1"/>
  <c r="N128" i="1"/>
  <c r="K125" i="1"/>
  <c r="K126" i="1" s="1"/>
  <c r="N126" i="1"/>
  <c r="N122" i="1"/>
  <c r="L200" i="1"/>
  <c r="O203" i="1"/>
  <c r="M200" i="1"/>
  <c r="K97" i="1"/>
  <c r="K98" i="1" s="1"/>
  <c r="N98" i="1"/>
  <c r="N102" i="1"/>
  <c r="N96" i="1"/>
  <c r="K95" i="1"/>
  <c r="N86" i="1"/>
  <c r="K73" i="1"/>
  <c r="N74" i="1"/>
  <c r="N83" i="1" s="1"/>
  <c r="N65" i="1"/>
  <c r="N66" i="1" s="1"/>
  <c r="N69" i="1"/>
  <c r="K64" i="1"/>
  <c r="K202" i="1"/>
  <c r="K198" i="1" l="1"/>
  <c r="K195" i="1" s="1"/>
  <c r="K194" i="1"/>
  <c r="K191" i="1"/>
  <c r="K187" i="1"/>
  <c r="K188" i="1" s="1"/>
  <c r="K156" i="1"/>
  <c r="K153" i="1" s="1"/>
  <c r="N156" i="1"/>
  <c r="N203" i="1" s="1"/>
  <c r="N153" i="1"/>
  <c r="N200" i="1" s="1"/>
  <c r="N99" i="1"/>
  <c r="K96" i="1"/>
  <c r="K102" i="1"/>
  <c r="K99" i="1" s="1"/>
  <c r="K74" i="1"/>
  <c r="K86" i="1"/>
  <c r="K83" i="1" s="1"/>
  <c r="K65" i="1"/>
  <c r="K69" i="1"/>
  <c r="K203" i="1" l="1"/>
  <c r="K200" i="1" s="1"/>
  <c r="K66" i="1"/>
</calcChain>
</file>

<file path=xl/sharedStrings.xml><?xml version="1.0" encoding="utf-8"?>
<sst xmlns="http://schemas.openxmlformats.org/spreadsheetml/2006/main" count="828" uniqueCount="226">
  <si>
    <r>
      <t xml:space="preserve">График централизованного определения поставщика (подрядчика, исполнителя) закупок товаров (работ, услуг) на 2026 год,
осуществляемого МКУ "Центр компетенции в сфере бухгалтерского учета и муниципального заказа Грязинского муниципального округа"
по состоянию на 01.01.2026 года
</t>
    </r>
    <r>
      <rPr>
        <b/>
        <i/>
        <sz val="24"/>
        <color indexed="10"/>
        <rFont val="Times New Roman"/>
        <family val="1"/>
        <charset val="204"/>
      </rPr>
      <t>(версия 0)</t>
    </r>
  </si>
  <si>
    <t>№ п/п</t>
  </si>
  <si>
    <t>ИНН заказчика</t>
  </si>
  <si>
    <t>Наименование 
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</si>
  <si>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</si>
  <si>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</si>
  <si>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</si>
  <si>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</si>
  <si>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</si>
  <si>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</si>
  <si>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Источник финансирования</t>
  </si>
  <si>
    <t>Предполагаемая дата размещения (месяц)</t>
  </si>
  <si>
    <t>Наименование способа определения поставщика (подрядчика, исполнителя)</t>
  </si>
  <si>
    <t>Всего, руб.</t>
  </si>
  <si>
    <t>федеральный
бюджет, руб.</t>
  </si>
  <si>
    <t>областной
бюджет, руб.</t>
  </si>
  <si>
    <t>местный
бюджет, руб.</t>
  </si>
  <si>
    <t>внебюджетные средства, руб.</t>
  </si>
  <si>
    <t>январь</t>
  </si>
  <si>
    <t>Учреждение культуры городского поселения город Грязи Грязинского муниципального района Липецкой области "Культурно-досуговый центр"</t>
  </si>
  <si>
    <t>Формовочная обрезка деревьев в парке им.Флерова в 2026г.</t>
  </si>
  <si>
    <t>-</t>
  </si>
  <si>
    <t>81.30.10.000</t>
  </si>
  <si>
    <t>эл. аукцион</t>
  </si>
  <si>
    <t>Всего 1 закупка</t>
  </si>
  <si>
    <t xml:space="preserve">МБУК "Межпоселенческий координационно-методический центр" </t>
  </si>
  <si>
    <t>263480201059348020100100100004322244</t>
  </si>
  <si>
    <t>43.22.12.140</t>
  </si>
  <si>
    <t>Итого 2 закупка для 2 заказчиков, в т.ч.</t>
  </si>
  <si>
    <t>0 закупок в рамках нац.проектов</t>
  </si>
  <si>
    <t>0 закупок в рамках гос.программы</t>
  </si>
  <si>
    <t>2 закупки, относящиеся к категории "Прочие"</t>
  </si>
  <si>
    <t>февраль</t>
  </si>
  <si>
    <t>Администрация Грязинского муниципального округа</t>
  </si>
  <si>
    <t>Ремонт дорожного полотна автодорог по ул. Советская, ул. Школьная с. Казинка Грязинского муниципального округа</t>
  </si>
  <si>
    <t>Государственная программа «Развитие транспортной системы Липецкой области»</t>
  </si>
  <si>
    <t>42.11.20.200</t>
  </si>
  <si>
    <t>Ремонт дорожного полотна автодорог по ул. Бунина, ул. Есенина, ул. Рождественская г. Грязи Грязинского муниципального округа</t>
  </si>
  <si>
    <t>Ремонт дорожного полотна автодорог по ул. Вишневая, ул. Цветочная г. Грязи Грязинского муниципального округа</t>
  </si>
  <si>
    <t>Всего 3 закупки</t>
  </si>
  <si>
    <t>Территориально управление по городу Грязи администрации Грязинского муниципального округа</t>
  </si>
  <si>
    <t>Ремонт автомобильной дороги по ул.Карьерная в г. Грязи Липецкой области</t>
  </si>
  <si>
    <t>Национальный проект "Инфраструктура для жизни"</t>
  </si>
  <si>
    <t>Региональный проект "Региональная и местная дорожная сеть"</t>
  </si>
  <si>
    <t>42.11</t>
  </si>
  <si>
    <t>Итого 4 закупки для 2 заказчиков, в т.ч.</t>
  </si>
  <si>
    <t>1 закупка в рамках нац.проектов</t>
  </si>
  <si>
    <t>3 закупки в рамках гос.программы</t>
  </si>
  <si>
    <t>0 закупок, относящихся к категории "Прочие"</t>
  </si>
  <si>
    <t>март</t>
  </si>
  <si>
    <t>Поставка автомобильного топлива для администрации Грязинского муниципального округа Липецкой области во 2-м квартале 2026 г.</t>
  </si>
  <si>
    <t>19.20</t>
  </si>
  <si>
    <t>эл.аукцион</t>
  </si>
  <si>
    <t>Ремонт дорожного полотна автомобильных дорог общего пользования местного значения Грязинского района Липецкой области (несколько аукционов)</t>
  </si>
  <si>
    <t>Оказание услуг по разработке технической документации комплексной схемы организации дорожного движения (КСОДД)</t>
  </si>
  <si>
    <t>Строительство сети водоснабжения мкрн. Северо-Западный г. Грязи (ул. Грязинская, Российская, Есенина, Загородная, Полевая, Звездная, Рождественская, Цветаевой, Ахматовой, Кленовая, Пахомова)</t>
  </si>
  <si>
    <t>42.21</t>
  </si>
  <si>
    <t>Всего 4 закупки</t>
  </si>
  <si>
    <t>МБУ "ЦЕНТР ХОЗЯЙСТВЕННОГО ОБСЛУЖИВАНИЯ"</t>
  </si>
  <si>
    <t>Поставка ГСМ на 2 квартал 2026 года</t>
  </si>
  <si>
    <t>Предрейсовый техосмотр автомобилей</t>
  </si>
  <si>
    <t>263480201410048020100100030007120244</t>
  </si>
  <si>
    <t>71.20</t>
  </si>
  <si>
    <t>Предрейсовый медосмотр водителей</t>
  </si>
  <si>
    <t>263480201410048020100100050008690244</t>
  </si>
  <si>
    <t xml:space="preserve">
86.90.19.190</t>
  </si>
  <si>
    <t>Осуществление регулярных внутригородских перевозок пассажиров и багажа на садоводческих маршрутах в г. Грязи.</t>
  </si>
  <si>
    <t>49.31</t>
  </si>
  <si>
    <t>Текущее содержание объекта благоустройства "Правда в Грязях" на 9 месяцев 2026г. в г. Грязи.</t>
  </si>
  <si>
    <t>81.29</t>
  </si>
  <si>
    <t>Текущее содержание объектов благоустройства на 9 месяцев 2026 года</t>
  </si>
  <si>
    <t>Текущее содержание объектов озеленения на 9 месяцев 2026 года</t>
  </si>
  <si>
    <t>Содержание сетей уличного освещения в г. Грязи на 9 месяцев 2026 года</t>
  </si>
  <si>
    <t>43.21</t>
  </si>
  <si>
    <t>Текущее содержание автомобильных дорог общего пользования местного значения г.Грязи на 9 месяцев 2026 года</t>
  </si>
  <si>
    <t>Вывоз и утилизация мусора в г. Грязина на 9 месяцев 2026 года</t>
  </si>
  <si>
    <t>38.11</t>
  </si>
  <si>
    <t>Всего 7 закупок</t>
  </si>
  <si>
    <t>МБДОУ д/с №10 г. Грязи</t>
  </si>
  <si>
    <t>Капитальный ремонт кровли</t>
  </si>
  <si>
    <t>43.91</t>
  </si>
  <si>
    <t>Итого 15 закупок для 4 заказчиков, в т.ч.</t>
  </si>
  <si>
    <t>1 закупка в рамках гос.программы</t>
  </si>
  <si>
    <t>14 закупок, относящиеся к категории "Прочие"</t>
  </si>
  <si>
    <t>апрель</t>
  </si>
  <si>
    <t>Ремонт дорожного полотна автомобильных дорог общего пользования местного значения Грязинского района Липецкой области  (несколько аукционов)</t>
  </si>
  <si>
    <t>Оказание услуг по актуализации “Схемы водоснабжения и водоотведения"</t>
  </si>
  <si>
    <t>74.90.1</t>
  </si>
  <si>
    <t>Всего 2 закупка</t>
  </si>
  <si>
    <t xml:space="preserve">Поставка художественной литературы </t>
  </si>
  <si>
    <t>Государственная программа "Развитие культуры и туризма в Липецкой области"</t>
  </si>
  <si>
    <t>263480201059348020100100050005811244</t>
  </si>
  <si>
    <t>58.11.13.000</t>
  </si>
  <si>
    <t>МБОУ СОШ № 10 г. Грязи</t>
  </si>
  <si>
    <t>Итого 4 закупки для 3 заказчиков, в т.ч.</t>
  </si>
  <si>
    <t>3 закупки, относящиеся к категории "Прочие"</t>
  </si>
  <si>
    <t>май</t>
  </si>
  <si>
    <t>253480201059348020100100010005811244</t>
  </si>
  <si>
    <t>Страхование автомобилей</t>
  </si>
  <si>
    <t>65.12.2</t>
  </si>
  <si>
    <t>Итого 2 закупки для 2 заказчиков, в т.ч.</t>
  </si>
  <si>
    <t>1 закупка, относящаяся к категории "Прочие"</t>
  </si>
  <si>
    <t>июнь</t>
  </si>
  <si>
    <t>Поставка автомобильного топлива для администрации Грязинского муниципального округа в 3-м квартале 2026 г.</t>
  </si>
  <si>
    <t>Поставка ГСМ на 3 квартал 2026 года</t>
  </si>
  <si>
    <t>Осуществление регулярных перевозок пассажиров и багажа по регулируемым тарифам по маршруту №5А "Школа №1" - АО "Гидравлик" с заездом на ЦРБ" в г. Грязи во 2 полугодии 2026 года</t>
  </si>
  <si>
    <t>Осуществление регулярных перевозок пассажиров и багажа по регулируемым тарифам по маршруту №2 "Вокзал - Грязи-Орловские" в г. Грязи во 2 полугодии 2026 года</t>
  </si>
  <si>
    <t>Осуществление регулярных перевозок пассажиров и багажа по регулируемым тарифам по маршруту №4 "ОА "Гидравлик" - Нефтебаза" в г. Грязи во 2 полугодии 2026 года</t>
  </si>
  <si>
    <t>Осуществление регулярных перевозок пассажиров и багажа по регулируемым тарифам по маршруту №6А ""ЦРБ - Комбинат" через Горгаз" в г. Грязи во 2 полугодии 2026 года</t>
  </si>
  <si>
    <t>Осуществление регулярных перевозок пассажиров и багажа по регулируемым тарифам по маршруту №8 ""Школа №6" - Комбинат" в г. Грязи во 2 полугодии 2026 года</t>
  </si>
  <si>
    <t>Осуществление регулярных перевозок пассажиров и багажа по регулируемым тарифам по маршруту №9 "ЦРБ - п. Известковый - СХТ" в г. Грязи во 2 полугодии 2026 года</t>
  </si>
  <si>
    <t>Осуществление регулярных перевозок пассажиров и багажа по регулируемым тарифам по маршруту №19 "ЦРБ - СХТ - Песковатка" в г. Грязи во 2 полугодии 2026 года</t>
  </si>
  <si>
    <t>Итого 9 закупок для 3 заказчиков, в т.ч.</t>
  </si>
  <si>
    <t>9 закупок, относящихся к категории "Прочие"</t>
  </si>
  <si>
    <t>июль</t>
  </si>
  <si>
    <t>Поставка бумаги для офисной техники</t>
  </si>
  <si>
    <t>17.12.14.129</t>
  </si>
  <si>
    <t>Итого 1 закупка для 1 заказчика, в т.ч.</t>
  </si>
  <si>
    <t>август</t>
  </si>
  <si>
    <t>Приготовление комбинированного фрикционного противогололедного материала (пескосоляной смеси) с массовой долей химических противогололедных материалов не менее 10%.</t>
  </si>
  <si>
    <t>81.29.19.000</t>
  </si>
  <si>
    <t>поставка бумаги для офисной техники</t>
  </si>
  <si>
    <t xml:space="preserve"> 
263480201059348020100100040001712244</t>
  </si>
  <si>
    <t>17.12</t>
  </si>
  <si>
    <t>сентябрь</t>
  </si>
  <si>
    <t>Администрация Грязинского муниципального района</t>
  </si>
  <si>
    <t>Поставка автомобильного топлива для администрации Грязинского муниципального района Липецкой области в 4-м квартале 2026 г.</t>
  </si>
  <si>
    <t>253480201059348020100100080001712244</t>
  </si>
  <si>
    <t>Поставка ГСМ на 4 квартал 2026 года</t>
  </si>
  <si>
    <t>Ремонт автомобилей</t>
  </si>
  <si>
    <t>263480201410048020100100020004520244</t>
  </si>
  <si>
    <t>45.20</t>
  </si>
  <si>
    <t>Оценка рабочих мест</t>
  </si>
  <si>
    <t>263480201410048020100100040007120244</t>
  </si>
  <si>
    <t>71.20.19.130</t>
  </si>
  <si>
    <t>Управление финансов Грязинского муниципального округа</t>
  </si>
  <si>
    <t xml:space="preserve"> Поставка бумаги</t>
  </si>
  <si>
    <t>263480200193748020100100020001712244</t>
  </si>
  <si>
    <t>Итого 6 закупок для 4 заказчиков, в т.ч.</t>
  </si>
  <si>
    <t>6 закупок, относящиеся к категории "Прочие"</t>
  </si>
  <si>
    <t>октябрь</t>
  </si>
  <si>
    <t>Услуги по чистке и уборке территории после проведения массовых мероприятий в 2027г.</t>
  </si>
  <si>
    <t>253480200928448020100100030008129244</t>
  </si>
  <si>
    <t>Поставка автомобильного топлива для администрации Грязинского муниципального округа Липецкой области в 1-м квартале 2027 г.</t>
  </si>
  <si>
    <t>МБОУ гимназия №3г. Грязи Грязинского муниципального района Липецкой области Российской Федерации</t>
  </si>
  <si>
    <t>Оказание услуг по регулярным пассажирским перевозкам учащихся в 2027 году</t>
  </si>
  <si>
    <t>49.39</t>
  </si>
  <si>
    <t>МБОУ СОШ п. свх. Прибытковский Грязинского муниципального района Липецкой области Российской Федерации</t>
  </si>
  <si>
    <t>Оказание услуг по регулярным пассажирским перевозкам учащихся на 2027г.</t>
  </si>
  <si>
    <t>МБОУ СОШ д. Кубань Грязинского муниципального района Липецкой области Российской Федерации</t>
  </si>
  <si>
    <t>МБОУ СОШ с.Карамышево Грязинского муниципального района Липецкой области Российской Федерации</t>
  </si>
  <si>
    <t>МБОУ СОШ № 5г. Грязи Грязинского муниципального района Липецкой области Российской Федерации</t>
  </si>
  <si>
    <t>Оказание услуг по регулярным пассажирским перевозкам учащихся в 2027г.</t>
  </si>
  <si>
    <t>МБОУ ООШ с. В. Телелюй Грязинского муниципального района Липецкой области Российской Федерации</t>
  </si>
  <si>
    <t>МБОУ СОШ  с.Бутырки  Грязинского муниципального округа Липецкой области Российской Федерации</t>
  </si>
  <si>
    <t>Оказание услуг по регулярным пассажирским перевозкам учащихся в 2027 г.</t>
  </si>
  <si>
    <t>МБОУ ООШ.п. свх. Песковатский Грязинского муниципального района Липецкой области Российской Федерации</t>
  </si>
  <si>
    <t>МБОУ СОШ с. Плеханово Грязинского муниципального района Липецкой области Российской Федерации</t>
  </si>
  <si>
    <t>МБОУ ООШ с. Коробовка Грязинского муниципального района Липецкой области Российской Федерации</t>
  </si>
  <si>
    <t>МБОУ СОШ с. Синявка Грязинского муниципального района Липецкой области Российской Федерации</t>
  </si>
  <si>
    <t>МБОУ СОШ с. Петровка Грязинского муниципального района Липецкой области Российской Федерации</t>
  </si>
  <si>
    <t>МБОУ СОШ с.Казинка Грязинского муниципального района Липецкой области Российской Федерации</t>
  </si>
  <si>
    <t>Оказание услуг по регулярным пассажирским перевозкам учащихся в 2027 году.</t>
  </si>
  <si>
    <t>Итого 17 закупок для 17 заказчиков, в т.ч.</t>
  </si>
  <si>
    <t>17 закупок, относящихся к категории "Прочие"</t>
  </si>
  <si>
    <t>ноябрь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</si>
  <si>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в 2027 году  по маршруту 101 «Грязи – Аннино – Ср. Лукавка»</t>
  </si>
  <si>
    <t>49.31.21.110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</si>
  <si>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в 2027 году  по маршруту 103 «Грязи – В. Телелюй»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</si>
  <si>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в 2027 году  по маршруту 104 «Грязи - Падворки»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</si>
  <si>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в 2027 году  по маршруту 105 «Грязи – Ср. Лукавка через Колоусовку»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</si>
  <si>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в 2027 году  по маршруту 112 «Грязи - Ярлуково»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</si>
  <si>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в 2027 году  по маршруту 113 «Грязи – Правда через Байгору»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</si>
  <si>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в 2027 году  по маршруту 114 ««Автостанция – с. Б. Самовец - Гидравлик»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</si>
  <si>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в 2027 году  по маршруту 115 «Грязи – п. Подстанция 500 КВт»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</si>
  <si>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в 2027 году  по маршруту 116 «Грязи - Прибытково»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</si>
  <si>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в 2027 году  по маршруту 118 «ГПК – с. Кузовка – с. Синявка»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</si>
  <si>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в 2027 году  по маршруту 125 «Грязи – Карамышево через Ямань»</t>
  </si>
  <si>
    <t>Всего 11 закупок</t>
  </si>
  <si>
    <t>Осуществление регулярных перевозок пассажиров и багажа по регулируемым тарифам по маршруту №5А "Школа №1" - АО "Гидравлик" с заездом на ЦРБ" в г. Грязи в 2027 году</t>
  </si>
  <si>
    <t>Осуществление регулярных перевозок пассажиров и багажа по регулируемым тарифам по маршруту №2 "Вокзал - Грязи-Орловские" в г. Грязи в 2027 году</t>
  </si>
  <si>
    <t>Осуществление регулярных перевозок пассажиров и багажа по регулируемым тарифам по маршруту №4 "ОА "Гидравлик" - Нефтебаза" в г. Грязи в 2027 году</t>
  </si>
  <si>
    <t>Осуществление регулярных перевозок пассажиров и багажа по регулируемым тарифам по маршруту №6А ""ЦРБ - Комбинат" через Горгаз" в г. Грязи в 2027 году</t>
  </si>
  <si>
    <t>Осуществление регулярных перевозок пассажиров и багажа по регулируемым тарифам по маршруту №8 ""Школа №6" - Комбинат" в г. Грязи в 2027 году</t>
  </si>
  <si>
    <t>Осуществление регулярных перевозок пассажиров и багажа по регулируемым тарифам по маршруту №9 "ЦРБ - п. Известковый - СХТ" в г. Грязи в 2027 году</t>
  </si>
  <si>
    <t>Осуществление регулярных перевозок пассажиров и багажа по регулируемым тарифам по маршруту №19 "ЦРБ - СХТ - Песковатка" в г. Грязи в 2027 году</t>
  </si>
  <si>
    <t>Текущее содержание объектов благоустройства в 2027г.</t>
  </si>
  <si>
    <t>Текущее содержание объектов озеленения в 2027г.</t>
  </si>
  <si>
    <t>Содержание сетей уличного освещения в г. Грязи на 2027г.</t>
  </si>
  <si>
    <t>Текущее содержание автомобильных дорог общего пользования местного значения г.Грязи на 2027г.</t>
  </si>
  <si>
    <t>Текущее содержание объекта благоустройства "Правда в Грязях" в 2027г. в г. Грязи.</t>
  </si>
  <si>
    <t>Вывоз и утилизация мусора в г. Грязи на 2027г.</t>
  </si>
  <si>
    <t>Всего 12 закупок</t>
  </si>
  <si>
    <t>оказание услуг по репертуарному планированию на 2027 год</t>
  </si>
  <si>
    <t xml:space="preserve"> 
263480201059348020100100010005913244</t>
  </si>
  <si>
    <t>59.13.12.000</t>
  </si>
  <si>
    <t>Поставка ГСМ на 1 квартал 2027 года</t>
  </si>
  <si>
    <t>Итого 25 закупок для 4 заказчиков, в т.ч.</t>
  </si>
  <si>
    <t>25 закупок, относящихся к категории "Прочие"</t>
  </si>
  <si>
    <t>декабрь</t>
  </si>
  <si>
    <t>Оказание услуг по отлову и содержанию безнадзорных животных в 2027 году</t>
  </si>
  <si>
    <t>75.00</t>
  </si>
  <si>
    <t>ВСЕГО 2026</t>
  </si>
  <si>
    <t>Итого 89 закупок для 22 заказчиков, в т.ч.</t>
  </si>
  <si>
    <t>6 закупок в рамках гос.программы</t>
  </si>
  <si>
    <t>82 закупки, относящиеся к категории "Прочие"</t>
  </si>
  <si>
    <t>новая закупка</t>
  </si>
  <si>
    <t>скорректированная закупка</t>
  </si>
  <si>
    <t>Техническое обслуживание газовой котельной</t>
  </si>
  <si>
    <t>Наименование 
заказчика</t>
  </si>
  <si>
    <t xml:space="preserve">Согласовано: 
Начальник управления финансов администрации Грязинского округа
И.Н.Муратова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</si>
  <si>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</si>
  <si>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</si>
  <si>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</si>
  <si>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</si>
  <si>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</si>
  <si>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</si>
  <si>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</si>
  <si>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</si>
  <si>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</si>
  <si>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</si>
  <si>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</si>
  <si>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</si>
  <si>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Государственная программа  "Обеспечение населения Липецкой области качественными коммунальными услугами и формирование современной городской среды"
</t>
  </si>
  <si>
    <t>МБУ "Центр хозяйственного обслуживания"</t>
  </si>
  <si>
    <t>МБОУ СОШ с.Ярлуково Грязинского муниципального района Липецкой области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</si>
</sst>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р_._-;\-* #\ ##0.00_р_._-;_-* &quot;-&quot;??_р_._-;_-@_-"/>
    <numFmt numFmtId="165" formatCode="0.0"/>
    <numFmt numFmtId="166" formatCode="[$-419]mmmm\ yyyy;@"/>
    <numFmt numFmtId="167" formatCode="#\ ##0.00_ "/>
  </numFmts>
  <fonts count="24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24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rgb="FF334059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7999511703848384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2" fontId="10" fillId="0" borderId="44">
      <alignment horizontal="center" vertical="center" shrinkToFit="1"/>
    </xf>
    <xf numFmtId="49" fontId="10" fillId="0" borderId="44">
      <alignment horizontal="center" vertical="center" wrapText="1"/>
    </xf>
    <xf numFmtId="0" fontId="10" fillId="0" borderId="44">
      <alignment horizontal="center" vertical="center" wrapText="1"/>
    </xf>
    <xf numFmtId="2" fontId="10" fillId="0" borderId="44">
      <alignment horizontal="center" vertical="center" wrapText="1"/>
    </xf>
    <xf numFmtId="0" fontId="9" fillId="0" borderId="0"/>
    <xf numFmtId="164" fontId="7" fillId="0" borderId="0" applyFont="0" applyFill="0" applyBorder="0" applyAlignment="0" applyProtection="0"/>
  </cellStyleXfs>
  <cellXfs count="180">
    <xf numFmtId="0" fontId="0" fillId="0" borderId="0" xfId="0"/>
    <xf numFmtId="0" fontId="11" fillId="0" borderId="0" xfId="0" applyFont="1" applyAlignment="1">
      <alignment horizontal="center" vertical="center" wrapText="1"/>
    </xf>
    <xf numFmtId="0" fontId="12" fillId="5" borderId="0" xfId="0" applyFont="1" applyFill="1"/>
    <xf numFmtId="0" fontId="0" fillId="0" borderId="0" xfId="0" applyFont="1" applyFill="1" applyBorder="1" applyAlignment="1"/>
    <xf numFmtId="0" fontId="1" fillId="0" borderId="0" xfId="0" applyFon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3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165" fontId="1" fillId="7" borderId="12" xfId="0" applyNumberFormat="1" applyFont="1" applyFill="1" applyBorder="1" applyAlignment="1">
      <alignment vertical="center" wrapText="1"/>
    </xf>
    <xf numFmtId="165" fontId="1" fillId="7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right" vertical="center" wrapText="1"/>
    </xf>
    <xf numFmtId="0" fontId="17" fillId="3" borderId="17" xfId="0" applyFont="1" applyFill="1" applyBorder="1" applyAlignment="1">
      <alignment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vertical="center"/>
    </xf>
    <xf numFmtId="0" fontId="18" fillId="4" borderId="17" xfId="0" applyFont="1" applyFill="1" applyBorder="1" applyAlignment="1">
      <alignment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 wrapText="1"/>
    </xf>
    <xf numFmtId="49" fontId="16" fillId="9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65" fontId="1" fillId="7" borderId="5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49" fontId="16" fillId="9" borderId="47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Alignment="1">
      <alignment horizontal="left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26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" fontId="1" fillId="7" borderId="12" xfId="0" applyNumberFormat="1" applyFont="1" applyFill="1" applyBorder="1" applyAlignment="1">
      <alignment horizontal="center" vertical="center" wrapText="1"/>
    </xf>
    <xf numFmtId="0" fontId="1" fillId="7" borderId="12" xfId="0" applyFont="1" applyFill="1" applyBorder="1"/>
    <xf numFmtId="4" fontId="3" fillId="5" borderId="10" xfId="0" applyNumberFormat="1" applyFont="1" applyFill="1" applyBorder="1" applyAlignment="1">
      <alignment horizontal="center" vertical="center" wrapText="1"/>
    </xf>
    <xf numFmtId="166" fontId="3" fillId="0" borderId="10" xfId="0" applyNumberFormat="1" applyFont="1" applyFill="1" applyBorder="1" applyAlignment="1">
      <alignment horizontal="center" vertical="center" wrapText="1"/>
    </xf>
    <xf numFmtId="4" fontId="6" fillId="8" borderId="16" xfId="0" applyNumberFormat="1" applyFont="1" applyFill="1" applyBorder="1" applyAlignment="1">
      <alignment horizontal="center" vertical="center" wrapText="1"/>
    </xf>
    <xf numFmtId="4" fontId="12" fillId="8" borderId="16" xfId="0" applyNumberFormat="1" applyFont="1" applyFill="1" applyBorder="1" applyAlignment="1">
      <alignment horizontal="center" vertical="center"/>
    </xf>
    <xf numFmtId="4" fontId="17" fillId="3" borderId="10" xfId="0" applyNumberFormat="1" applyFont="1" applyFill="1" applyBorder="1" applyAlignment="1">
      <alignment horizontal="center" vertical="center"/>
    </xf>
    <xf numFmtId="4" fontId="12" fillId="3" borderId="10" xfId="0" applyNumberFormat="1" applyFont="1" applyFill="1" applyBorder="1" applyAlignment="1">
      <alignment horizontal="center" vertical="center"/>
    </xf>
    <xf numFmtId="4" fontId="18" fillId="4" borderId="10" xfId="0" applyNumberFormat="1" applyFont="1" applyFill="1" applyBorder="1" applyAlignment="1">
      <alignment horizontal="center" vertical="center"/>
    </xf>
    <xf numFmtId="4" fontId="12" fillId="4" borderId="10" xfId="0" applyNumberFormat="1" applyFont="1" applyFill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4" fontId="16" fillId="9" borderId="10" xfId="0" applyNumberFormat="1" applyFont="1" applyFill="1" applyBorder="1" applyAlignment="1">
      <alignment horizontal="center" vertical="center" wrapText="1"/>
    </xf>
    <xf numFmtId="167" fontId="19" fillId="1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4" fontId="3" fillId="0" borderId="23" xfId="0" applyNumberFormat="1" applyFont="1" applyFill="1" applyBorder="1" applyAlignment="1">
      <alignment horizontal="center" vertical="center" wrapText="1"/>
    </xf>
    <xf numFmtId="167" fontId="16" fillId="11" borderId="10" xfId="0" applyNumberFormat="1" applyFont="1" applyFill="1" applyBorder="1" applyAlignment="1">
      <alignment horizontal="center" vertical="center" wrapText="1"/>
    </xf>
    <xf numFmtId="167" fontId="3" fillId="0" borderId="10" xfId="0" applyNumberFormat="1" applyFont="1" applyFill="1" applyBorder="1" applyAlignment="1">
      <alignment horizontal="center" vertical="center" wrapText="1"/>
    </xf>
    <xf numFmtId="4" fontId="1" fillId="7" borderId="5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4" fontId="16" fillId="4" borderId="9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4" fontId="16" fillId="11" borderId="0" xfId="0" applyNumberFormat="1" applyFont="1" applyFill="1" applyBorder="1" applyAlignment="1">
      <alignment horizontal="center" vertical="center"/>
    </xf>
    <xf numFmtId="4" fontId="16" fillId="9" borderId="9" xfId="0" applyNumberFormat="1" applyFont="1" applyFill="1" applyBorder="1" applyAlignment="1">
      <alignment horizontal="center" vertical="center" wrapText="1"/>
    </xf>
    <xf numFmtId="49" fontId="3" fillId="5" borderId="30" xfId="0" applyNumberFormat="1" applyFont="1" applyFill="1" applyBorder="1" applyAlignment="1">
      <alignment horizontal="center" vertical="center" wrapText="1"/>
    </xf>
    <xf numFmtId="0" fontId="1" fillId="7" borderId="31" xfId="0" applyFont="1" applyFill="1" applyBorder="1"/>
    <xf numFmtId="4" fontId="12" fillId="8" borderId="32" xfId="0" applyNumberFormat="1" applyFont="1" applyFill="1" applyBorder="1" applyAlignment="1">
      <alignment horizontal="center" vertical="center"/>
    </xf>
    <xf numFmtId="4" fontId="12" fillId="3" borderId="30" xfId="0" applyNumberFormat="1" applyFont="1" applyFill="1" applyBorder="1" applyAlignment="1">
      <alignment horizontal="center" vertical="center"/>
    </xf>
    <xf numFmtId="4" fontId="12" fillId="4" borderId="30" xfId="0" applyNumberFormat="1" applyFont="1" applyFill="1" applyBorder="1" applyAlignment="1">
      <alignment horizontal="center" vertical="center"/>
    </xf>
    <xf numFmtId="4" fontId="12" fillId="0" borderId="33" xfId="0" applyNumberFormat="1" applyFont="1" applyBorder="1" applyAlignment="1">
      <alignment horizontal="center" vertical="center"/>
    </xf>
    <xf numFmtId="4" fontId="16" fillId="9" borderId="30" xfId="0" applyNumberFormat="1" applyFont="1" applyFill="1" applyBorder="1" applyAlignment="1">
      <alignment horizontal="center" vertical="center" wrapText="1"/>
    </xf>
    <xf numFmtId="4" fontId="3" fillId="0" borderId="3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5" xfId="0" applyFont="1" applyFill="1" applyBorder="1" applyAlignment="1">
      <alignment horizontal="center" vertical="center" wrapText="1"/>
    </xf>
    <xf numFmtId="165" fontId="1" fillId="7" borderId="3" xfId="0" applyNumberFormat="1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165" fontId="1" fillId="7" borderId="0" xfId="0" applyNumberFormat="1" applyFont="1" applyFill="1" applyBorder="1" applyAlignment="1">
      <alignment vertical="center" wrapText="1"/>
    </xf>
    <xf numFmtId="165" fontId="1" fillId="7" borderId="20" xfId="0" applyNumberFormat="1" applyFont="1" applyFill="1" applyBorder="1" applyAlignment="1">
      <alignment vertical="center" wrapText="1"/>
    </xf>
    <xf numFmtId="165" fontId="1" fillId="7" borderId="3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65" fontId="1" fillId="6" borderId="12" xfId="0" applyNumberFormat="1" applyFont="1" applyFill="1" applyBorder="1" applyAlignment="1">
      <alignment vertical="center" wrapText="1"/>
    </xf>
    <xf numFmtId="165" fontId="1" fillId="6" borderId="12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/>
    </xf>
    <xf numFmtId="167" fontId="3" fillId="0" borderId="23" xfId="0" applyNumberFormat="1" applyFont="1" applyFill="1" applyBorder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4" fontId="1" fillId="6" borderId="12" xfId="0" applyNumberFormat="1" applyFont="1" applyFill="1" applyBorder="1" applyAlignment="1">
      <alignment horizontal="center" vertical="center" wrapText="1"/>
    </xf>
    <xf numFmtId="0" fontId="1" fillId="6" borderId="12" xfId="0" applyFont="1" applyFill="1" applyBorder="1"/>
    <xf numFmtId="0" fontId="1" fillId="7" borderId="27" xfId="0" applyFont="1" applyFill="1" applyBorder="1"/>
    <xf numFmtId="0" fontId="1" fillId="6" borderId="31" xfId="0" applyFont="1" applyFill="1" applyBorder="1"/>
    <xf numFmtId="0" fontId="3" fillId="5" borderId="40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167" fontId="1" fillId="7" borderId="12" xfId="0" applyNumberFormat="1" applyFont="1" applyFill="1" applyBorder="1" applyAlignment="1">
      <alignment horizontal="center" vertical="center" wrapText="1"/>
    </xf>
    <xf numFmtId="0" fontId="4" fillId="7" borderId="12" xfId="0" applyFont="1" applyFill="1" applyBorder="1" applyAlignment="1"/>
    <xf numFmtId="0" fontId="4" fillId="7" borderId="31" xfId="0" applyFont="1" applyFill="1" applyBorder="1" applyAlignment="1"/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9" fillId="10" borderId="30" xfId="0" applyFont="1" applyFill="1" applyBorder="1" applyAlignment="1">
      <alignment horizontal="center" vertical="center" wrapText="1"/>
    </xf>
    <xf numFmtId="167" fontId="16" fillId="11" borderId="3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horizontal="center" vertical="center" wrapText="1"/>
    </xf>
    <xf numFmtId="4" fontId="15" fillId="6" borderId="24" xfId="0" applyNumberFormat="1" applyFont="1" applyFill="1" applyBorder="1" applyAlignment="1">
      <alignment horizontal="center" vertical="center" wrapText="1"/>
    </xf>
    <xf numFmtId="4" fontId="15" fillId="6" borderId="2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1" fillId="7" borderId="6" xfId="0" applyNumberFormat="1" applyFont="1" applyFill="1" applyBorder="1" applyAlignment="1">
      <alignment horizontal="left" vertical="center" wrapText="1"/>
    </xf>
    <xf numFmtId="165" fontId="1" fillId="7" borderId="11" xfId="0" applyNumberFormat="1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left" vertical="center" wrapText="1"/>
    </xf>
    <xf numFmtId="0" fontId="14" fillId="8" borderId="16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1" fillId="7" borderId="35" xfId="0" applyNumberFormat="1" applyFont="1" applyFill="1" applyBorder="1" applyAlignment="1">
      <alignment horizontal="left" vertical="center" wrapText="1"/>
    </xf>
    <xf numFmtId="165" fontId="1" fillId="7" borderId="20" xfId="0" applyNumberFormat="1" applyFont="1" applyFill="1" applyBorder="1" applyAlignment="1">
      <alignment horizontal="left" vertical="center" wrapText="1"/>
    </xf>
    <xf numFmtId="165" fontId="1" fillId="7" borderId="36" xfId="0" applyNumberFormat="1" applyFont="1" applyFill="1" applyBorder="1" applyAlignment="1">
      <alignment horizontal="left" vertical="center" wrapText="1"/>
    </xf>
    <xf numFmtId="165" fontId="1" fillId="7" borderId="37" xfId="0" applyNumberFormat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165" fontId="1" fillId="6" borderId="6" xfId="0" applyNumberFormat="1" applyFont="1" applyFill="1" applyBorder="1" applyAlignment="1">
      <alignment horizontal="left" vertical="center" wrapText="1"/>
    </xf>
    <xf numFmtId="165" fontId="1" fillId="6" borderId="11" xfId="0" applyNumberFormat="1" applyFont="1" applyFill="1" applyBorder="1" applyAlignment="1">
      <alignment horizontal="left" vertical="center" wrapText="1"/>
    </xf>
    <xf numFmtId="0" fontId="14" fillId="8" borderId="38" xfId="0" applyFont="1" applyFill="1" applyBorder="1" applyAlignment="1">
      <alignment horizontal="left" vertical="center" wrapText="1"/>
    </xf>
    <xf numFmtId="0" fontId="14" fillId="8" borderId="25" xfId="0" applyFont="1" applyFill="1" applyBorder="1" applyAlignment="1">
      <alignment horizontal="left" vertical="center" wrapText="1"/>
    </xf>
    <xf numFmtId="0" fontId="14" fillId="8" borderId="3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29" xfId="0" applyFill="1" applyBorder="1" applyAlignment="1"/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65" fontId="1" fillId="7" borderId="41" xfId="0" applyNumberFormat="1" applyFont="1" applyFill="1" applyBorder="1" applyAlignment="1">
      <alignment horizontal="left" vertical="center" wrapText="1"/>
    </xf>
    <xf numFmtId="165" fontId="1" fillId="7" borderId="12" xfId="0" applyNumberFormat="1" applyFont="1" applyFill="1" applyBorder="1" applyAlignment="1">
      <alignment horizontal="left" vertical="center" wrapText="1"/>
    </xf>
    <xf numFmtId="49" fontId="15" fillId="6" borderId="3" xfId="0" applyNumberFormat="1" applyFont="1" applyFill="1" applyBorder="1" applyAlignment="1">
      <alignment horizontal="center" vertical="center" wrapText="1"/>
    </xf>
    <xf numFmtId="49" fontId="15" fillId="6" borderId="5" xfId="0" applyNumberFormat="1" applyFont="1" applyFill="1" applyBorder="1" applyAlignment="1">
      <alignment horizontal="center" vertical="center" wrapText="1"/>
    </xf>
    <xf numFmtId="4" fontId="15" fillId="6" borderId="3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4" fontId="15" fillId="7" borderId="3" xfId="0" applyNumberFormat="1" applyFont="1" applyFill="1" applyBorder="1" applyAlignment="1">
      <alignment horizontal="center" vertical="center" wrapText="1"/>
    </xf>
    <xf numFmtId="4" fontId="15" fillId="7" borderId="5" xfId="0" applyNumberFormat="1" applyFont="1" applyFill="1" applyBorder="1" applyAlignment="1">
      <alignment horizontal="center" vertical="center" wrapText="1"/>
    </xf>
    <xf numFmtId="4" fontId="15" fillId="6" borderId="27" xfId="0" applyNumberFormat="1" applyFont="1" applyFill="1" applyBorder="1" applyAlignment="1">
      <alignment horizontal="center" vertical="center" wrapText="1"/>
    </xf>
    <xf numFmtId="4" fontId="15" fillId="6" borderId="28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2" fillId="2" borderId="0" xfId="0" applyFont="1" applyFill="1"/>
  </cellXfs>
  <cellStyles count="7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3"/>
  <sheetViews>
    <sheetView tabSelected="1" topLeftCell="D1" zoomScale="50" zoomScaleSheetLayoutView="50" workbookViewId="0">
      <pane ySplit="4" topLeftCell="A5" activePane="bottomLeft" state="frozen"/>
      <selection pane="bottomLeft" activeCell="M210" sqref="M210"/>
    </sheetView>
  </sheetViews>
  <sheetFormatPr defaultRowHeight="15" x14ac:dyDescent="0.25"/>
  <cols>
    <col min="1" max="1" width="9.140625" style="8"/>
    <col min="2" max="2" width="48.42578125" style="9" customWidth="1"/>
    <col min="3" max="3" width="20" style="9" customWidth="1"/>
    <col min="4" max="4" width="93.5703125" style="8" customWidth="1"/>
    <col min="5" max="6" width="30.140625" style="8" customWidth="1"/>
    <col min="7" max="7" width="52.28515625" style="10" customWidth="1"/>
    <col min="8" max="8" width="53" style="11" customWidth="1"/>
    <col min="9" max="9" width="37.5703125" style="8" customWidth="1"/>
    <col min="10" max="15" width="34" style="12" customWidth="1"/>
    <col min="16" max="16" width="29.85546875" style="12" hidden="1" customWidth="1"/>
    <col min="17" max="17" width="27.140625" style="12" customWidth="1"/>
    <col min="18" max="16384" width="9.140625" style="13"/>
  </cols>
  <sheetData>
    <row r="1" spans="1:20" ht="108" customHeight="1" x14ac:dyDescent="0.25">
      <c r="M1" s="47"/>
      <c r="N1" s="130" t="s">
        <v>210</v>
      </c>
      <c r="O1" s="131"/>
      <c r="P1" s="131"/>
      <c r="Q1" s="131"/>
    </row>
    <row r="2" spans="1:20" ht="137.25" customHeight="1" x14ac:dyDescent="0.2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20" ht="67.900000000000006" customHeight="1" x14ac:dyDescent="0.25">
      <c r="A3" s="161" t="s">
        <v>1</v>
      </c>
      <c r="B3" s="139" t="s">
        <v>209</v>
      </c>
      <c r="C3" s="139" t="s">
        <v>2</v>
      </c>
      <c r="D3" s="139" t="s">
        <v>3</v>
      </c>
      <c r="E3" s="139" t="s">
        <v>4</v>
      </c>
      <c r="F3" s="139" t="s">
        <v>5</v>
      </c>
      <c r="G3" s="139" t="s">
        <v>6</v>
      </c>
      <c r="H3" s="168" t="s">
        <v>7</v>
      </c>
      <c r="I3" s="139" t="s">
        <v>8</v>
      </c>
      <c r="J3" s="170" t="s">
        <v>9</v>
      </c>
      <c r="K3" s="133" t="s">
        <v>10</v>
      </c>
      <c r="L3" s="134"/>
      <c r="M3" s="134"/>
      <c r="N3" s="134"/>
      <c r="O3" s="134"/>
      <c r="P3" s="172" t="s">
        <v>11</v>
      </c>
      <c r="Q3" s="174" t="s">
        <v>12</v>
      </c>
    </row>
    <row r="4" spans="1:20" ht="139.15" customHeight="1" x14ac:dyDescent="0.25">
      <c r="A4" s="162"/>
      <c r="B4" s="140"/>
      <c r="C4" s="140"/>
      <c r="D4" s="140"/>
      <c r="E4" s="140"/>
      <c r="F4" s="140"/>
      <c r="G4" s="140"/>
      <c r="H4" s="169"/>
      <c r="I4" s="140"/>
      <c r="J4" s="171"/>
      <c r="K4" s="48" t="s">
        <v>13</v>
      </c>
      <c r="L4" s="48" t="s">
        <v>14</v>
      </c>
      <c r="M4" s="48" t="s">
        <v>15</v>
      </c>
      <c r="N4" s="48" t="s">
        <v>16</v>
      </c>
      <c r="O4" s="49" t="s">
        <v>17</v>
      </c>
      <c r="P4" s="173"/>
      <c r="Q4" s="175"/>
    </row>
    <row r="5" spans="1:20" s="179" customFormat="1" ht="60" customHeight="1" x14ac:dyDescent="0.25">
      <c r="A5" s="135" t="s">
        <v>211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78"/>
    </row>
    <row r="6" spans="1:20" s="3" customFormat="1" ht="117" customHeight="1" x14ac:dyDescent="0.3">
      <c r="A6" s="14">
        <v>1</v>
      </c>
      <c r="B6" s="122" t="s">
        <v>19</v>
      </c>
      <c r="C6" s="122">
        <v>4802009284</v>
      </c>
      <c r="D6" s="122" t="s">
        <v>20</v>
      </c>
      <c r="E6" s="15" t="s">
        <v>21</v>
      </c>
      <c r="F6" s="15" t="s">
        <v>21</v>
      </c>
      <c r="G6" s="15" t="s">
        <v>21</v>
      </c>
      <c r="H6" s="16"/>
      <c r="I6" s="50" t="s">
        <v>22</v>
      </c>
      <c r="J6" s="51">
        <v>1600000</v>
      </c>
      <c r="K6" s="51">
        <f>SUM(L6:O6)</f>
        <v>1600000</v>
      </c>
      <c r="L6" s="51">
        <v>0</v>
      </c>
      <c r="M6" s="51">
        <v>0</v>
      </c>
      <c r="N6" s="51">
        <v>1600000</v>
      </c>
      <c r="O6" s="51">
        <v>0</v>
      </c>
      <c r="P6" s="52" t="s">
        <v>18</v>
      </c>
      <c r="Q6" s="83" t="s">
        <v>23</v>
      </c>
      <c r="T6" s="6"/>
    </row>
    <row r="7" spans="1:20" s="4" customFormat="1" ht="32.25" customHeight="1" x14ac:dyDescent="0.3">
      <c r="A7" s="137" t="s">
        <v>24</v>
      </c>
      <c r="B7" s="138"/>
      <c r="C7" s="17"/>
      <c r="D7" s="17"/>
      <c r="E7" s="18"/>
      <c r="F7" s="18"/>
      <c r="G7" s="18"/>
      <c r="H7" s="18"/>
      <c r="I7" s="18"/>
      <c r="J7" s="53">
        <f>SUM(J6)</f>
        <v>1600000</v>
      </c>
      <c r="K7" s="53">
        <f t="shared" ref="K7:O7" si="0">SUM(K6)</f>
        <v>1600000</v>
      </c>
      <c r="L7" s="53">
        <f t="shared" si="0"/>
        <v>0</v>
      </c>
      <c r="M7" s="53">
        <f t="shared" si="0"/>
        <v>0</v>
      </c>
      <c r="N7" s="53">
        <f t="shared" si="0"/>
        <v>1600000</v>
      </c>
      <c r="O7" s="53">
        <f t="shared" si="0"/>
        <v>0</v>
      </c>
      <c r="P7" s="54"/>
      <c r="Q7" s="84"/>
    </row>
    <row r="8" spans="1:20" s="5" customFormat="1" ht="117" customHeight="1" x14ac:dyDescent="0.3">
      <c r="A8" s="14">
        <v>1</v>
      </c>
      <c r="B8" s="125" t="s">
        <v>25</v>
      </c>
      <c r="C8" s="125">
        <v>4802010593</v>
      </c>
      <c r="D8" s="125" t="s">
        <v>208</v>
      </c>
      <c r="E8" s="15" t="s">
        <v>21</v>
      </c>
      <c r="F8" s="15" t="s">
        <v>21</v>
      </c>
      <c r="G8" s="15" t="s">
        <v>21</v>
      </c>
      <c r="H8" s="16" t="s">
        <v>26</v>
      </c>
      <c r="I8" s="50" t="s">
        <v>27</v>
      </c>
      <c r="J8" s="51">
        <v>1352043</v>
      </c>
      <c r="K8" s="51">
        <f>SUM(L8:O8)</f>
        <v>1352043</v>
      </c>
      <c r="L8" s="51">
        <v>0</v>
      </c>
      <c r="M8" s="51">
        <v>0</v>
      </c>
      <c r="N8" s="51">
        <v>1352043</v>
      </c>
      <c r="O8" s="51">
        <v>0</v>
      </c>
      <c r="P8" s="52" t="s">
        <v>18</v>
      </c>
      <c r="Q8" s="83" t="s">
        <v>23</v>
      </c>
      <c r="T8" s="6"/>
    </row>
    <row r="9" spans="1:20" s="4" customFormat="1" ht="32.25" customHeight="1" x14ac:dyDescent="0.3">
      <c r="A9" s="137" t="s">
        <v>24</v>
      </c>
      <c r="B9" s="138"/>
      <c r="C9" s="17"/>
      <c r="D9" s="17"/>
      <c r="E9" s="18"/>
      <c r="F9" s="18"/>
      <c r="G9" s="18"/>
      <c r="H9" s="18"/>
      <c r="I9" s="18"/>
      <c r="J9" s="53">
        <f>SUM(J8)</f>
        <v>1352043</v>
      </c>
      <c r="K9" s="53">
        <f t="shared" ref="K9:O9" si="1">SUM(K8)</f>
        <v>1352043</v>
      </c>
      <c r="L9" s="53">
        <f t="shared" si="1"/>
        <v>0</v>
      </c>
      <c r="M9" s="53">
        <f t="shared" si="1"/>
        <v>0</v>
      </c>
      <c r="N9" s="53">
        <f t="shared" si="1"/>
        <v>1352043</v>
      </c>
      <c r="O9" s="53">
        <f t="shared" si="1"/>
        <v>0</v>
      </c>
      <c r="P9" s="54"/>
      <c r="Q9" s="84"/>
    </row>
    <row r="10" spans="1:20" ht="47.25" customHeight="1" x14ac:dyDescent="0.25">
      <c r="A10" s="141" t="s">
        <v>28</v>
      </c>
      <c r="B10" s="142"/>
      <c r="C10" s="142"/>
      <c r="D10" s="142"/>
      <c r="E10" s="20"/>
      <c r="F10" s="20"/>
      <c r="G10" s="20"/>
      <c r="H10" s="21"/>
      <c r="I10" s="21"/>
      <c r="J10" s="57">
        <f>J7+J9</f>
        <v>2952043</v>
      </c>
      <c r="K10" s="57">
        <f>K11+K12+K13</f>
        <v>2952043</v>
      </c>
      <c r="L10" s="57">
        <f t="shared" ref="K10:O10" si="2">L7+L9</f>
        <v>0</v>
      </c>
      <c r="M10" s="57">
        <f t="shared" si="2"/>
        <v>0</v>
      </c>
      <c r="N10" s="57">
        <f t="shared" si="2"/>
        <v>2952043</v>
      </c>
      <c r="O10" s="57">
        <f t="shared" si="2"/>
        <v>0</v>
      </c>
      <c r="P10" s="58"/>
      <c r="Q10" s="85"/>
    </row>
    <row r="11" spans="1:20" ht="47.25" customHeight="1" x14ac:dyDescent="0.25">
      <c r="A11" s="22" t="s">
        <v>29</v>
      </c>
      <c r="B11" s="23"/>
      <c r="C11" s="24"/>
      <c r="D11" s="23"/>
      <c r="E11" s="23"/>
      <c r="F11" s="23"/>
      <c r="G11" s="23"/>
      <c r="H11" s="23"/>
      <c r="I11" s="23"/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60"/>
      <c r="Q11" s="86"/>
    </row>
    <row r="12" spans="1:20" ht="47.25" customHeight="1" x14ac:dyDescent="0.25">
      <c r="A12" s="25" t="s">
        <v>30</v>
      </c>
      <c r="B12" s="26"/>
      <c r="C12" s="27"/>
      <c r="D12" s="26"/>
      <c r="E12" s="26"/>
      <c r="F12" s="26"/>
      <c r="G12" s="26"/>
      <c r="H12" s="26"/>
      <c r="I12" s="26"/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2"/>
      <c r="Q12" s="87"/>
    </row>
    <row r="13" spans="1:20" ht="47.25" customHeight="1" x14ac:dyDescent="0.25">
      <c r="A13" s="28" t="s">
        <v>31</v>
      </c>
      <c r="B13" s="29"/>
      <c r="C13" s="29"/>
      <c r="D13" s="29"/>
      <c r="E13" s="29"/>
      <c r="F13" s="29"/>
      <c r="G13" s="29"/>
      <c r="H13" s="29"/>
      <c r="I13" s="29"/>
      <c r="J13" s="63">
        <f>J6+J8</f>
        <v>2952043</v>
      </c>
      <c r="K13" s="63">
        <f t="shared" ref="K13:O13" si="3">K6+K8</f>
        <v>2952043</v>
      </c>
      <c r="L13" s="63">
        <f t="shared" si="3"/>
        <v>0</v>
      </c>
      <c r="M13" s="63">
        <f t="shared" si="3"/>
        <v>0</v>
      </c>
      <c r="N13" s="63">
        <f t="shared" si="3"/>
        <v>2952043</v>
      </c>
      <c r="O13" s="63">
        <f t="shared" si="3"/>
        <v>0</v>
      </c>
      <c r="P13" s="64"/>
      <c r="Q13" s="88"/>
    </row>
    <row r="14" spans="1:20" s="179" customFormat="1" ht="60" customHeight="1" x14ac:dyDescent="0.25">
      <c r="A14" s="135" t="s">
        <v>212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78"/>
    </row>
    <row r="15" spans="1:20" ht="116.25" customHeight="1" x14ac:dyDescent="0.25">
      <c r="A15" s="127">
        <v>1</v>
      </c>
      <c r="B15" s="143" t="s">
        <v>33</v>
      </c>
      <c r="C15" s="143">
        <v>4802001831</v>
      </c>
      <c r="D15" s="30" t="s">
        <v>34</v>
      </c>
      <c r="E15" s="30" t="s">
        <v>21</v>
      </c>
      <c r="F15" s="30" t="s">
        <v>21</v>
      </c>
      <c r="G15" s="30" t="s">
        <v>35</v>
      </c>
      <c r="H15" s="31" t="s">
        <v>21</v>
      </c>
      <c r="I15" s="30" t="s">
        <v>36</v>
      </c>
      <c r="J15" s="65">
        <v>18618863.75</v>
      </c>
      <c r="K15" s="65">
        <f>SUM(L15:O15)</f>
        <v>18618863.75</v>
      </c>
      <c r="L15" s="65">
        <v>0</v>
      </c>
      <c r="M15" s="65">
        <f>J15*0.93</f>
        <v>17315543.287500001</v>
      </c>
      <c r="N15" s="65">
        <f t="shared" ref="N15:N17" si="4">J15-M15</f>
        <v>1303320.4624999985</v>
      </c>
      <c r="O15" s="65">
        <v>0</v>
      </c>
      <c r="P15" s="65" t="s">
        <v>32</v>
      </c>
      <c r="Q15" s="89" t="s">
        <v>23</v>
      </c>
    </row>
    <row r="16" spans="1:20" ht="116.25" customHeight="1" x14ac:dyDescent="0.25">
      <c r="A16" s="94">
        <v>2</v>
      </c>
      <c r="B16" s="144"/>
      <c r="C16" s="144"/>
      <c r="D16" s="30" t="s">
        <v>37</v>
      </c>
      <c r="E16" s="30" t="s">
        <v>21</v>
      </c>
      <c r="F16" s="30" t="s">
        <v>21</v>
      </c>
      <c r="G16" s="30" t="s">
        <v>35</v>
      </c>
      <c r="H16" s="31" t="s">
        <v>21</v>
      </c>
      <c r="I16" s="30" t="s">
        <v>36</v>
      </c>
      <c r="J16" s="65">
        <v>13119783.939999999</v>
      </c>
      <c r="K16" s="65">
        <f>SUM(L16:O16)</f>
        <v>13119783.939999999</v>
      </c>
      <c r="L16" s="65">
        <v>0</v>
      </c>
      <c r="M16" s="65">
        <f>J16*0.93</f>
        <v>12201399.064200001</v>
      </c>
      <c r="N16" s="65">
        <f t="shared" si="4"/>
        <v>918384.87579999864</v>
      </c>
      <c r="O16" s="65">
        <v>0</v>
      </c>
      <c r="P16" s="65" t="s">
        <v>32</v>
      </c>
      <c r="Q16" s="89" t="s">
        <v>23</v>
      </c>
    </row>
    <row r="17" spans="1:17" ht="116.25" customHeight="1" x14ac:dyDescent="0.25">
      <c r="A17" s="94">
        <v>3</v>
      </c>
      <c r="B17" s="144"/>
      <c r="C17" s="144"/>
      <c r="D17" s="30" t="s">
        <v>38</v>
      </c>
      <c r="E17" s="30" t="s">
        <v>21</v>
      </c>
      <c r="F17" s="30" t="s">
        <v>21</v>
      </c>
      <c r="G17" s="30" t="s">
        <v>35</v>
      </c>
      <c r="H17" s="31" t="s">
        <v>21</v>
      </c>
      <c r="I17" s="30" t="s">
        <v>36</v>
      </c>
      <c r="J17" s="65">
        <v>17591682.829999998</v>
      </c>
      <c r="K17" s="65">
        <f>SUM(L17:O17)</f>
        <v>17591682.829999998</v>
      </c>
      <c r="L17" s="65">
        <v>0</v>
      </c>
      <c r="M17" s="65">
        <f>44293616.7-SUM(M15:M16)</f>
        <v>14776674.348300003</v>
      </c>
      <c r="N17" s="65">
        <f t="shared" si="4"/>
        <v>2815008.4816999957</v>
      </c>
      <c r="O17" s="65">
        <v>0</v>
      </c>
      <c r="P17" s="65" t="s">
        <v>32</v>
      </c>
      <c r="Q17" s="89" t="s">
        <v>23</v>
      </c>
    </row>
    <row r="18" spans="1:17" s="4" customFormat="1" ht="32.25" customHeight="1" x14ac:dyDescent="0.3">
      <c r="A18" s="137" t="s">
        <v>39</v>
      </c>
      <c r="B18" s="138"/>
      <c r="C18" s="17"/>
      <c r="D18" s="17"/>
      <c r="E18" s="18"/>
      <c r="F18" s="18"/>
      <c r="G18" s="18"/>
      <c r="H18" s="18"/>
      <c r="I18" s="18"/>
      <c r="J18" s="53">
        <f>SUM(J15:J17)</f>
        <v>49330330.519999996</v>
      </c>
      <c r="K18" s="53">
        <f t="shared" ref="K18:O18" si="5">SUM(K15:K17)</f>
        <v>49330330.519999996</v>
      </c>
      <c r="L18" s="53">
        <f t="shared" si="5"/>
        <v>0</v>
      </c>
      <c r="M18" s="53">
        <f t="shared" si="5"/>
        <v>44293616.700000003</v>
      </c>
      <c r="N18" s="53">
        <f t="shared" si="5"/>
        <v>5036713.8199999928</v>
      </c>
      <c r="O18" s="53">
        <f t="shared" si="5"/>
        <v>0</v>
      </c>
      <c r="P18" s="54"/>
      <c r="Q18" s="84"/>
    </row>
    <row r="19" spans="1:17" ht="114.75" customHeight="1" x14ac:dyDescent="0.25">
      <c r="A19" s="14">
        <v>1</v>
      </c>
      <c r="B19" s="119" t="s">
        <v>40</v>
      </c>
      <c r="C19" s="119">
        <v>4802015591</v>
      </c>
      <c r="D19" s="33" t="s">
        <v>41</v>
      </c>
      <c r="E19" s="33" t="s">
        <v>42</v>
      </c>
      <c r="F19" s="33" t="s">
        <v>43</v>
      </c>
      <c r="G19" s="33" t="s">
        <v>21</v>
      </c>
      <c r="H19" s="33"/>
      <c r="I19" s="33" t="s">
        <v>44</v>
      </c>
      <c r="J19" s="66">
        <v>14361905.58</v>
      </c>
      <c r="K19" s="66">
        <f>SUM(L19:O19)</f>
        <v>14361905.58</v>
      </c>
      <c r="L19" s="66">
        <v>0</v>
      </c>
      <c r="M19" s="66">
        <v>14074667.470000001</v>
      </c>
      <c r="N19" s="66">
        <v>287238.11</v>
      </c>
      <c r="O19" s="66">
        <v>0</v>
      </c>
      <c r="P19" s="33" t="s">
        <v>32</v>
      </c>
      <c r="Q19" s="128" t="s">
        <v>23</v>
      </c>
    </row>
    <row r="20" spans="1:17" s="4" customFormat="1" ht="32.25" customHeight="1" x14ac:dyDescent="0.3">
      <c r="A20" s="137" t="s">
        <v>24</v>
      </c>
      <c r="B20" s="138"/>
      <c r="C20" s="17"/>
      <c r="D20" s="17"/>
      <c r="E20" s="18"/>
      <c r="F20" s="18"/>
      <c r="G20" s="18"/>
      <c r="H20" s="18"/>
      <c r="I20" s="18"/>
      <c r="J20" s="53">
        <f>SUM(J19:J19)</f>
        <v>14361905.58</v>
      </c>
      <c r="K20" s="53">
        <f t="shared" ref="K20:O20" si="6">SUM(K19:K19)</f>
        <v>14361905.58</v>
      </c>
      <c r="L20" s="53">
        <f t="shared" si="6"/>
        <v>0</v>
      </c>
      <c r="M20" s="53">
        <f t="shared" si="6"/>
        <v>14074667.470000001</v>
      </c>
      <c r="N20" s="53">
        <f t="shared" si="6"/>
        <v>287238.11</v>
      </c>
      <c r="O20" s="53">
        <f t="shared" si="6"/>
        <v>0</v>
      </c>
      <c r="P20" s="54"/>
      <c r="Q20" s="84"/>
    </row>
    <row r="21" spans="1:17" ht="47.25" customHeight="1" x14ac:dyDescent="0.25">
      <c r="A21" s="141" t="s">
        <v>45</v>
      </c>
      <c r="B21" s="142"/>
      <c r="C21" s="142"/>
      <c r="D21" s="142"/>
      <c r="E21" s="20"/>
      <c r="F21" s="20"/>
      <c r="G21" s="20"/>
      <c r="H21" s="21"/>
      <c r="I21" s="21"/>
      <c r="J21" s="57">
        <f>J18+J20</f>
        <v>63692236.099999994</v>
      </c>
      <c r="K21" s="57">
        <f>K22+K23+K24</f>
        <v>63692236.099999994</v>
      </c>
      <c r="L21" s="57">
        <f t="shared" ref="K21:O21" si="7">L18+L20</f>
        <v>0</v>
      </c>
      <c r="M21" s="57">
        <f t="shared" si="7"/>
        <v>58368284.170000002</v>
      </c>
      <c r="N21" s="57">
        <f t="shared" si="7"/>
        <v>5323951.9299999932</v>
      </c>
      <c r="O21" s="57">
        <f t="shared" si="7"/>
        <v>0</v>
      </c>
      <c r="P21" s="58"/>
      <c r="Q21" s="85"/>
    </row>
    <row r="22" spans="1:17" ht="47.25" customHeight="1" x14ac:dyDescent="0.25">
      <c r="A22" s="22" t="s">
        <v>46</v>
      </c>
      <c r="B22" s="23"/>
      <c r="C22" s="24"/>
      <c r="D22" s="23"/>
      <c r="E22" s="23"/>
      <c r="F22" s="23"/>
      <c r="G22" s="23"/>
      <c r="H22" s="23"/>
      <c r="I22" s="23"/>
      <c r="J22" s="59">
        <f>J19</f>
        <v>14361905.58</v>
      </c>
      <c r="K22" s="59">
        <f t="shared" ref="K22:O22" si="8">K19</f>
        <v>14361905.58</v>
      </c>
      <c r="L22" s="59">
        <f t="shared" si="8"/>
        <v>0</v>
      </c>
      <c r="M22" s="59">
        <f t="shared" si="8"/>
        <v>14074667.470000001</v>
      </c>
      <c r="N22" s="59">
        <f t="shared" si="8"/>
        <v>287238.11</v>
      </c>
      <c r="O22" s="59">
        <f t="shared" si="8"/>
        <v>0</v>
      </c>
      <c r="P22" s="60"/>
      <c r="Q22" s="86"/>
    </row>
    <row r="23" spans="1:17" ht="47.25" customHeight="1" x14ac:dyDescent="0.25">
      <c r="A23" s="25" t="s">
        <v>47</v>
      </c>
      <c r="B23" s="26"/>
      <c r="C23" s="27"/>
      <c r="D23" s="26"/>
      <c r="E23" s="26"/>
      <c r="F23" s="26"/>
      <c r="G23" s="26"/>
      <c r="H23" s="26"/>
      <c r="I23" s="26"/>
      <c r="J23" s="61">
        <f>SUM(J15:J17)</f>
        <v>49330330.519999996</v>
      </c>
      <c r="K23" s="61">
        <f t="shared" ref="K23:O23" si="9">SUM(K15:K17)</f>
        <v>49330330.519999996</v>
      </c>
      <c r="L23" s="61">
        <f t="shared" si="9"/>
        <v>0</v>
      </c>
      <c r="M23" s="61">
        <f t="shared" si="9"/>
        <v>44293616.700000003</v>
      </c>
      <c r="N23" s="61">
        <f t="shared" si="9"/>
        <v>5036713.8199999928</v>
      </c>
      <c r="O23" s="61">
        <f t="shared" si="9"/>
        <v>0</v>
      </c>
      <c r="P23" s="62"/>
      <c r="Q23" s="87"/>
    </row>
    <row r="24" spans="1:17" ht="47.25" customHeight="1" x14ac:dyDescent="0.25">
      <c r="A24" s="28" t="s">
        <v>48</v>
      </c>
      <c r="B24" s="29"/>
      <c r="C24" s="29"/>
      <c r="D24" s="29"/>
      <c r="E24" s="29"/>
      <c r="F24" s="29"/>
      <c r="G24" s="29"/>
      <c r="H24" s="29"/>
      <c r="I24" s="29"/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4"/>
      <c r="Q24" s="88"/>
    </row>
    <row r="25" spans="1:17" s="179" customFormat="1" ht="60" customHeight="1" x14ac:dyDescent="0.25">
      <c r="A25" s="135" t="s">
        <v>213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78"/>
    </row>
    <row r="26" spans="1:17" s="2" customFormat="1" ht="117" customHeight="1" x14ac:dyDescent="0.25">
      <c r="A26" s="94">
        <v>1</v>
      </c>
      <c r="B26" s="163" t="s">
        <v>33</v>
      </c>
      <c r="C26" s="143">
        <v>4802001831</v>
      </c>
      <c r="D26" s="32" t="s">
        <v>50</v>
      </c>
      <c r="E26" s="120" t="s">
        <v>21</v>
      </c>
      <c r="F26" s="120" t="s">
        <v>21</v>
      </c>
      <c r="G26" s="120" t="s">
        <v>21</v>
      </c>
      <c r="H26" s="34" t="s">
        <v>21</v>
      </c>
      <c r="I26" s="120" t="s">
        <v>51</v>
      </c>
      <c r="J26" s="67">
        <v>400000</v>
      </c>
      <c r="K26" s="67">
        <f>SUM(L26:O26)</f>
        <v>400000</v>
      </c>
      <c r="L26" s="67">
        <v>0</v>
      </c>
      <c r="M26" s="67">
        <v>0</v>
      </c>
      <c r="N26" s="67">
        <v>400000</v>
      </c>
      <c r="O26" s="67">
        <v>0</v>
      </c>
      <c r="P26" s="68" t="s">
        <v>49</v>
      </c>
      <c r="Q26" s="83" t="s">
        <v>52</v>
      </c>
    </row>
    <row r="27" spans="1:17" s="2" customFormat="1" ht="117" customHeight="1" x14ac:dyDescent="0.25">
      <c r="A27" s="94">
        <v>2</v>
      </c>
      <c r="B27" s="164"/>
      <c r="C27" s="144"/>
      <c r="D27" s="32" t="s">
        <v>53</v>
      </c>
      <c r="E27" s="120" t="s">
        <v>21</v>
      </c>
      <c r="F27" s="120" t="s">
        <v>21</v>
      </c>
      <c r="G27" s="120" t="s">
        <v>21</v>
      </c>
      <c r="H27" s="34" t="s">
        <v>21</v>
      </c>
      <c r="I27" s="120" t="s">
        <v>36</v>
      </c>
      <c r="J27" s="67">
        <v>10000000</v>
      </c>
      <c r="K27" s="67">
        <f>SUM(L27:O27)</f>
        <v>10000000</v>
      </c>
      <c r="L27" s="67">
        <v>0</v>
      </c>
      <c r="M27" s="67">
        <v>0</v>
      </c>
      <c r="N27" s="67">
        <v>10000000</v>
      </c>
      <c r="O27" s="67">
        <v>0</v>
      </c>
      <c r="P27" s="51" t="s">
        <v>49</v>
      </c>
      <c r="Q27" s="83" t="s">
        <v>23</v>
      </c>
    </row>
    <row r="28" spans="1:17" s="2" customFormat="1" ht="117" customHeight="1" x14ac:dyDescent="0.25">
      <c r="A28" s="94">
        <v>3</v>
      </c>
      <c r="B28" s="164"/>
      <c r="C28" s="144"/>
      <c r="D28" s="32" t="s">
        <v>54</v>
      </c>
      <c r="E28" s="120"/>
      <c r="F28" s="120"/>
      <c r="G28" s="120"/>
      <c r="H28" s="34"/>
      <c r="I28" s="120" t="s">
        <v>44</v>
      </c>
      <c r="J28" s="67">
        <v>3000000</v>
      </c>
      <c r="K28" s="67">
        <f>SUM(L28:O28)</f>
        <v>3000000</v>
      </c>
      <c r="L28" s="67">
        <v>0</v>
      </c>
      <c r="M28" s="67">
        <v>0</v>
      </c>
      <c r="N28" s="67">
        <f>J28</f>
        <v>3000000</v>
      </c>
      <c r="O28" s="67">
        <v>0</v>
      </c>
      <c r="P28" s="69" t="s">
        <v>49</v>
      </c>
      <c r="Q28" s="83" t="s">
        <v>23</v>
      </c>
    </row>
    <row r="29" spans="1:17" s="2" customFormat="1" ht="117" customHeight="1" x14ac:dyDescent="0.25">
      <c r="A29" s="94">
        <v>4</v>
      </c>
      <c r="B29" s="164"/>
      <c r="C29" s="144"/>
      <c r="D29" s="35" t="s">
        <v>55</v>
      </c>
      <c r="E29" s="35" t="s">
        <v>21</v>
      </c>
      <c r="F29" s="35" t="s">
        <v>21</v>
      </c>
      <c r="G29" s="35" t="s">
        <v>223</v>
      </c>
      <c r="H29" s="35" t="s">
        <v>21</v>
      </c>
      <c r="I29" s="35" t="s">
        <v>56</v>
      </c>
      <c r="J29" s="70">
        <v>50000000</v>
      </c>
      <c r="K29" s="70">
        <f>SUM(L29:O29)</f>
        <v>50000000</v>
      </c>
      <c r="L29" s="70">
        <v>0</v>
      </c>
      <c r="M29" s="70">
        <v>46000000</v>
      </c>
      <c r="N29" s="70">
        <v>4000000</v>
      </c>
      <c r="O29" s="70">
        <v>0</v>
      </c>
      <c r="P29" s="70" t="s">
        <v>49</v>
      </c>
      <c r="Q29" s="129" t="s">
        <v>52</v>
      </c>
    </row>
    <row r="30" spans="1:17" s="4" customFormat="1" ht="32.25" customHeight="1" x14ac:dyDescent="0.3">
      <c r="A30" s="137" t="s">
        <v>57</v>
      </c>
      <c r="B30" s="138"/>
      <c r="C30" s="17"/>
      <c r="D30" s="17"/>
      <c r="E30" s="18"/>
      <c r="F30" s="18"/>
      <c r="G30" s="18"/>
      <c r="H30" s="18"/>
      <c r="I30" s="18"/>
      <c r="J30" s="53">
        <f>SUM(J26:J29)</f>
        <v>63400000</v>
      </c>
      <c r="K30" s="53">
        <f t="shared" ref="K30:O30" si="10">SUM(K26:K29)</f>
        <v>63400000</v>
      </c>
      <c r="L30" s="53">
        <f t="shared" si="10"/>
        <v>0</v>
      </c>
      <c r="M30" s="53">
        <f t="shared" si="10"/>
        <v>46000000</v>
      </c>
      <c r="N30" s="53">
        <f t="shared" si="10"/>
        <v>17400000</v>
      </c>
      <c r="O30" s="53">
        <f t="shared" si="10"/>
        <v>0</v>
      </c>
      <c r="P30" s="54"/>
      <c r="Q30" s="84"/>
    </row>
    <row r="31" spans="1:17" s="2" customFormat="1" ht="118.5" customHeight="1" x14ac:dyDescent="0.25">
      <c r="A31" s="36">
        <v>1</v>
      </c>
      <c r="B31" s="165" t="s">
        <v>58</v>
      </c>
      <c r="C31" s="176">
        <v>4802014100</v>
      </c>
      <c r="D31" s="32" t="s">
        <v>59</v>
      </c>
      <c r="E31" s="32" t="s">
        <v>21</v>
      </c>
      <c r="F31" s="32" t="s">
        <v>21</v>
      </c>
      <c r="G31" s="32" t="s">
        <v>21</v>
      </c>
      <c r="H31" s="16"/>
      <c r="I31" s="71" t="s">
        <v>51</v>
      </c>
      <c r="J31" s="71">
        <v>900000</v>
      </c>
      <c r="K31" s="51">
        <f>SUM(L31:O31)</f>
        <v>900000</v>
      </c>
      <c r="L31" s="51">
        <v>0</v>
      </c>
      <c r="M31" s="51">
        <v>0</v>
      </c>
      <c r="N31" s="51">
        <f>J31</f>
        <v>900000</v>
      </c>
      <c r="O31" s="51">
        <v>0</v>
      </c>
      <c r="P31" s="56" t="s">
        <v>49</v>
      </c>
      <c r="Q31" s="83" t="s">
        <v>23</v>
      </c>
    </row>
    <row r="32" spans="1:17" s="2" customFormat="1" ht="117" customHeight="1" x14ac:dyDescent="0.25">
      <c r="A32" s="36">
        <v>2</v>
      </c>
      <c r="B32" s="165"/>
      <c r="C32" s="177"/>
      <c r="D32" s="37" t="s">
        <v>60</v>
      </c>
      <c r="E32" s="32" t="s">
        <v>21</v>
      </c>
      <c r="F32" s="32" t="s">
        <v>21</v>
      </c>
      <c r="G32" s="32" t="s">
        <v>21</v>
      </c>
      <c r="H32" s="16" t="s">
        <v>61</v>
      </c>
      <c r="I32" s="71" t="s">
        <v>62</v>
      </c>
      <c r="J32" s="71">
        <v>245000</v>
      </c>
      <c r="K32" s="51">
        <f>SUM(L32:O32)</f>
        <v>245000</v>
      </c>
      <c r="L32" s="51">
        <v>0</v>
      </c>
      <c r="M32" s="51">
        <v>0</v>
      </c>
      <c r="N32" s="68">
        <f>J32</f>
        <v>245000</v>
      </c>
      <c r="O32" s="51">
        <v>0</v>
      </c>
      <c r="P32" s="56" t="s">
        <v>49</v>
      </c>
      <c r="Q32" s="83" t="s">
        <v>23</v>
      </c>
    </row>
    <row r="33" spans="1:17" s="2" customFormat="1" ht="117" customHeight="1" x14ac:dyDescent="0.25">
      <c r="A33" s="36">
        <v>3</v>
      </c>
      <c r="B33" s="165"/>
      <c r="C33" s="177"/>
      <c r="D33" s="121" t="s">
        <v>63</v>
      </c>
      <c r="E33" s="32" t="s">
        <v>21</v>
      </c>
      <c r="F33" s="32" t="s">
        <v>21</v>
      </c>
      <c r="G33" s="32" t="s">
        <v>21</v>
      </c>
      <c r="H33" s="16" t="s">
        <v>64</v>
      </c>
      <c r="I33" s="71" t="s">
        <v>65</v>
      </c>
      <c r="J33" s="71">
        <v>100000</v>
      </c>
      <c r="K33" s="51">
        <f>SUM(L33:O33)</f>
        <v>100000</v>
      </c>
      <c r="L33" s="51">
        <v>0</v>
      </c>
      <c r="M33" s="51">
        <v>0</v>
      </c>
      <c r="N33" s="51">
        <f>J33</f>
        <v>100000</v>
      </c>
      <c r="O33" s="51">
        <v>0</v>
      </c>
      <c r="P33" s="56" t="s">
        <v>49</v>
      </c>
      <c r="Q33" s="83" t="s">
        <v>23</v>
      </c>
    </row>
    <row r="34" spans="1:17" s="4" customFormat="1" ht="32.25" customHeight="1" x14ac:dyDescent="0.3">
      <c r="A34" s="137" t="s">
        <v>39</v>
      </c>
      <c r="B34" s="138"/>
      <c r="C34" s="17"/>
      <c r="D34" s="17"/>
      <c r="E34" s="18"/>
      <c r="F34" s="18"/>
      <c r="G34" s="38"/>
      <c r="H34" s="38"/>
      <c r="I34" s="38"/>
      <c r="J34" s="72">
        <f>SUM(J31:J33)</f>
        <v>1245000</v>
      </c>
      <c r="K34" s="72">
        <f t="shared" ref="K34:O34" si="11">SUM(K31:K33)</f>
        <v>1245000</v>
      </c>
      <c r="L34" s="72">
        <f t="shared" si="11"/>
        <v>0</v>
      </c>
      <c r="M34" s="72">
        <f t="shared" si="11"/>
        <v>0</v>
      </c>
      <c r="N34" s="72">
        <f t="shared" si="11"/>
        <v>1245000</v>
      </c>
      <c r="O34" s="72">
        <f t="shared" si="11"/>
        <v>0</v>
      </c>
      <c r="P34" s="54"/>
      <c r="Q34" s="84"/>
    </row>
    <row r="35" spans="1:17" s="2" customFormat="1" ht="117" customHeight="1" x14ac:dyDescent="0.25">
      <c r="A35" s="14">
        <v>1</v>
      </c>
      <c r="B35" s="163" t="s">
        <v>40</v>
      </c>
      <c r="C35" s="143">
        <v>4802015591</v>
      </c>
      <c r="D35" s="122" t="s">
        <v>66</v>
      </c>
      <c r="E35" s="39" t="s">
        <v>21</v>
      </c>
      <c r="F35" s="39" t="s">
        <v>21</v>
      </c>
      <c r="G35" s="39" t="s">
        <v>21</v>
      </c>
      <c r="H35" s="40"/>
      <c r="I35" s="122" t="s">
        <v>67</v>
      </c>
      <c r="J35" s="73">
        <v>4700000</v>
      </c>
      <c r="K35" s="73">
        <f>SUM(L35:O35)</f>
        <v>4700000</v>
      </c>
      <c r="L35" s="73">
        <v>0</v>
      </c>
      <c r="M35" s="73">
        <v>0</v>
      </c>
      <c r="N35" s="73">
        <v>4700000</v>
      </c>
      <c r="O35" s="73">
        <v>0</v>
      </c>
      <c r="P35" s="68" t="s">
        <v>49</v>
      </c>
      <c r="Q35" s="90" t="s">
        <v>52</v>
      </c>
    </row>
    <row r="36" spans="1:17" s="2" customFormat="1" ht="117" customHeight="1" x14ac:dyDescent="0.25">
      <c r="A36" s="14">
        <v>2</v>
      </c>
      <c r="B36" s="164"/>
      <c r="C36" s="144"/>
      <c r="D36" s="32" t="s">
        <v>68</v>
      </c>
      <c r="E36" s="120"/>
      <c r="F36" s="120"/>
      <c r="G36" s="120"/>
      <c r="H36" s="34"/>
      <c r="I36" s="120" t="s">
        <v>69</v>
      </c>
      <c r="J36" s="51">
        <v>14000000</v>
      </c>
      <c r="K36" s="67">
        <f>SUM(L36:O36)</f>
        <v>14000000</v>
      </c>
      <c r="L36" s="51">
        <v>0</v>
      </c>
      <c r="M36" s="51">
        <v>0</v>
      </c>
      <c r="N36" s="67">
        <f t="shared" ref="N36:N41" si="12">J36</f>
        <v>14000000</v>
      </c>
      <c r="O36" s="51">
        <v>0</v>
      </c>
      <c r="P36" s="51" t="s">
        <v>49</v>
      </c>
      <c r="Q36" s="90" t="s">
        <v>52</v>
      </c>
    </row>
    <row r="37" spans="1:17" s="2" customFormat="1" ht="117" customHeight="1" x14ac:dyDescent="0.25">
      <c r="A37" s="14">
        <v>3</v>
      </c>
      <c r="B37" s="164"/>
      <c r="C37" s="144"/>
      <c r="D37" s="32" t="s">
        <v>70</v>
      </c>
      <c r="E37" s="120" t="s">
        <v>21</v>
      </c>
      <c r="F37" s="120" t="s">
        <v>21</v>
      </c>
      <c r="G37" s="120" t="s">
        <v>21</v>
      </c>
      <c r="H37" s="34"/>
      <c r="I37" s="120" t="s">
        <v>69</v>
      </c>
      <c r="J37" s="51">
        <v>110000000</v>
      </c>
      <c r="K37" s="67">
        <f t="shared" ref="K37:K41" si="13">SUM(L37:O37)</f>
        <v>110000000</v>
      </c>
      <c r="L37" s="51">
        <v>0</v>
      </c>
      <c r="M37" s="51">
        <v>0</v>
      </c>
      <c r="N37" s="67">
        <f t="shared" si="12"/>
        <v>110000000</v>
      </c>
      <c r="O37" s="51">
        <v>0</v>
      </c>
      <c r="P37" s="51" t="s">
        <v>49</v>
      </c>
      <c r="Q37" s="83" t="s">
        <v>23</v>
      </c>
    </row>
    <row r="38" spans="1:17" s="2" customFormat="1" ht="117" customHeight="1" x14ac:dyDescent="0.25">
      <c r="A38" s="14">
        <v>4</v>
      </c>
      <c r="B38" s="164"/>
      <c r="C38" s="144"/>
      <c r="D38" s="32" t="s">
        <v>71</v>
      </c>
      <c r="E38" s="120" t="s">
        <v>21</v>
      </c>
      <c r="F38" s="120" t="s">
        <v>21</v>
      </c>
      <c r="G38" s="120" t="s">
        <v>21</v>
      </c>
      <c r="H38" s="34"/>
      <c r="I38" s="120" t="s">
        <v>69</v>
      </c>
      <c r="J38" s="51">
        <v>20000000</v>
      </c>
      <c r="K38" s="67">
        <f t="shared" si="13"/>
        <v>20000000</v>
      </c>
      <c r="L38" s="51">
        <v>0</v>
      </c>
      <c r="M38" s="51">
        <v>0</v>
      </c>
      <c r="N38" s="67">
        <f t="shared" si="12"/>
        <v>20000000</v>
      </c>
      <c r="O38" s="51">
        <v>0</v>
      </c>
      <c r="P38" s="51" t="s">
        <v>49</v>
      </c>
      <c r="Q38" s="83" t="s">
        <v>23</v>
      </c>
    </row>
    <row r="39" spans="1:17" s="2" customFormat="1" ht="117" customHeight="1" x14ac:dyDescent="0.25">
      <c r="A39" s="14">
        <v>5</v>
      </c>
      <c r="B39" s="164"/>
      <c r="C39" s="144"/>
      <c r="D39" s="32" t="s">
        <v>72</v>
      </c>
      <c r="E39" s="120" t="s">
        <v>21</v>
      </c>
      <c r="F39" s="120" t="s">
        <v>21</v>
      </c>
      <c r="G39" s="120" t="s">
        <v>21</v>
      </c>
      <c r="H39" s="34"/>
      <c r="I39" s="120" t="s">
        <v>73</v>
      </c>
      <c r="J39" s="51">
        <v>2380000</v>
      </c>
      <c r="K39" s="67">
        <f t="shared" si="13"/>
        <v>2380000</v>
      </c>
      <c r="L39" s="51">
        <v>0</v>
      </c>
      <c r="M39" s="51">
        <v>0</v>
      </c>
      <c r="N39" s="67">
        <f t="shared" si="12"/>
        <v>2380000</v>
      </c>
      <c r="O39" s="51">
        <v>0</v>
      </c>
      <c r="P39" s="51" t="s">
        <v>49</v>
      </c>
      <c r="Q39" s="83" t="s">
        <v>23</v>
      </c>
    </row>
    <row r="40" spans="1:17" s="2" customFormat="1" ht="117" customHeight="1" x14ac:dyDescent="0.25">
      <c r="A40" s="14">
        <v>6</v>
      </c>
      <c r="B40" s="164"/>
      <c r="C40" s="144"/>
      <c r="D40" s="32" t="s">
        <v>74</v>
      </c>
      <c r="E40" s="120" t="s">
        <v>21</v>
      </c>
      <c r="F40" s="120" t="s">
        <v>21</v>
      </c>
      <c r="G40" s="120" t="s">
        <v>21</v>
      </c>
      <c r="H40" s="34"/>
      <c r="I40" s="120" t="s">
        <v>44</v>
      </c>
      <c r="J40" s="51">
        <v>18000000</v>
      </c>
      <c r="K40" s="67">
        <f t="shared" si="13"/>
        <v>18000000</v>
      </c>
      <c r="L40" s="51">
        <v>0</v>
      </c>
      <c r="M40" s="51">
        <v>0</v>
      </c>
      <c r="N40" s="67">
        <f t="shared" si="12"/>
        <v>18000000</v>
      </c>
      <c r="O40" s="51">
        <v>0</v>
      </c>
      <c r="P40" s="51" t="s">
        <v>49</v>
      </c>
      <c r="Q40" s="83" t="s">
        <v>23</v>
      </c>
    </row>
    <row r="41" spans="1:17" s="2" customFormat="1" ht="117" customHeight="1" x14ac:dyDescent="0.25">
      <c r="A41" s="14">
        <v>7</v>
      </c>
      <c r="B41" s="164"/>
      <c r="C41" s="144"/>
      <c r="D41" s="121" t="s">
        <v>75</v>
      </c>
      <c r="E41" s="120" t="s">
        <v>21</v>
      </c>
      <c r="F41" s="120" t="s">
        <v>21</v>
      </c>
      <c r="G41" s="120" t="s">
        <v>21</v>
      </c>
      <c r="H41" s="41"/>
      <c r="I41" s="74" t="s">
        <v>76</v>
      </c>
      <c r="J41" s="75">
        <v>131600000</v>
      </c>
      <c r="K41" s="67">
        <f t="shared" si="13"/>
        <v>131600000</v>
      </c>
      <c r="L41" s="51">
        <v>0</v>
      </c>
      <c r="M41" s="51">
        <v>0</v>
      </c>
      <c r="N41" s="67">
        <f t="shared" si="12"/>
        <v>131600000</v>
      </c>
      <c r="O41" s="51">
        <v>0</v>
      </c>
      <c r="P41" s="69" t="s">
        <v>49</v>
      </c>
      <c r="Q41" s="83" t="s">
        <v>23</v>
      </c>
    </row>
    <row r="42" spans="1:17" s="4" customFormat="1" ht="32.25" customHeight="1" x14ac:dyDescent="0.3">
      <c r="A42" s="137" t="s">
        <v>77</v>
      </c>
      <c r="B42" s="138"/>
      <c r="C42" s="17"/>
      <c r="D42" s="17"/>
      <c r="E42" s="18"/>
      <c r="F42" s="18"/>
      <c r="G42" s="18"/>
      <c r="H42" s="18"/>
      <c r="I42" s="18"/>
      <c r="J42" s="53">
        <f>SUM(J35:J41)</f>
        <v>300680000</v>
      </c>
      <c r="K42" s="53">
        <f t="shared" ref="K42:O42" si="14">SUM(K35:K41)</f>
        <v>300680000</v>
      </c>
      <c r="L42" s="53">
        <f t="shared" si="14"/>
        <v>0</v>
      </c>
      <c r="M42" s="53">
        <f t="shared" si="14"/>
        <v>0</v>
      </c>
      <c r="N42" s="53">
        <f t="shared" si="14"/>
        <v>300680000</v>
      </c>
      <c r="O42" s="53">
        <f t="shared" si="14"/>
        <v>0</v>
      </c>
      <c r="P42" s="54"/>
      <c r="Q42" s="84"/>
    </row>
    <row r="43" spans="1:17" s="4" customFormat="1" ht="117" customHeight="1" x14ac:dyDescent="0.3">
      <c r="A43" s="14">
        <v>1</v>
      </c>
      <c r="B43" s="121" t="s">
        <v>78</v>
      </c>
      <c r="C43" s="42">
        <v>4802001944</v>
      </c>
      <c r="D43" s="32" t="s">
        <v>79</v>
      </c>
      <c r="E43" s="43" t="s">
        <v>21</v>
      </c>
      <c r="F43" s="44" t="s">
        <v>21</v>
      </c>
      <c r="G43" s="43" t="s">
        <v>21</v>
      </c>
      <c r="H43" s="34" t="s">
        <v>21</v>
      </c>
      <c r="I43" s="76" t="s">
        <v>80</v>
      </c>
      <c r="J43" s="67">
        <v>10000000</v>
      </c>
      <c r="K43" s="67">
        <f>SUM(L43:O43)</f>
        <v>10000000</v>
      </c>
      <c r="L43" s="55">
        <v>0</v>
      </c>
      <c r="M43" s="55">
        <v>0</v>
      </c>
      <c r="N43" s="67">
        <f>J43</f>
        <v>10000000</v>
      </c>
      <c r="O43" s="67">
        <v>0</v>
      </c>
      <c r="P43" s="77" t="s">
        <v>49</v>
      </c>
      <c r="Q43" s="90" t="s">
        <v>52</v>
      </c>
    </row>
    <row r="44" spans="1:17" s="4" customFormat="1" ht="32.25" customHeight="1" x14ac:dyDescent="0.3">
      <c r="A44" s="137" t="s">
        <v>24</v>
      </c>
      <c r="B44" s="138"/>
      <c r="C44" s="17"/>
      <c r="D44" s="17"/>
      <c r="E44" s="18"/>
      <c r="F44" s="18"/>
      <c r="G44" s="18"/>
      <c r="H44" s="18"/>
      <c r="I44" s="18"/>
      <c r="J44" s="53">
        <f>SUM(J43:J43)</f>
        <v>10000000</v>
      </c>
      <c r="K44" s="53">
        <f t="shared" ref="K44:O44" si="15">SUM(K43:K43)</f>
        <v>10000000</v>
      </c>
      <c r="L44" s="53">
        <f t="shared" si="15"/>
        <v>0</v>
      </c>
      <c r="M44" s="53">
        <f t="shared" si="15"/>
        <v>0</v>
      </c>
      <c r="N44" s="53">
        <f t="shared" si="15"/>
        <v>10000000</v>
      </c>
      <c r="O44" s="53">
        <f t="shared" si="15"/>
        <v>0</v>
      </c>
      <c r="P44" s="107"/>
      <c r="Q44" s="110"/>
    </row>
    <row r="45" spans="1:17" ht="47.25" customHeight="1" x14ac:dyDescent="0.25">
      <c r="A45" s="141" t="s">
        <v>81</v>
      </c>
      <c r="B45" s="142"/>
      <c r="C45" s="142"/>
      <c r="D45" s="142"/>
      <c r="E45" s="20"/>
      <c r="F45" s="20"/>
      <c r="G45" s="20"/>
      <c r="H45" s="21"/>
      <c r="I45" s="21"/>
      <c r="J45" s="57">
        <f>J30+J34+J42+J44</f>
        <v>375325000</v>
      </c>
      <c r="K45" s="57">
        <f>K46+K47+K48</f>
        <v>375325000</v>
      </c>
      <c r="L45" s="57">
        <f t="shared" ref="K45:O45" si="16">L30+L34+L42+L44</f>
        <v>0</v>
      </c>
      <c r="M45" s="57">
        <f t="shared" si="16"/>
        <v>46000000</v>
      </c>
      <c r="N45" s="57">
        <f t="shared" si="16"/>
        <v>329325000</v>
      </c>
      <c r="O45" s="57">
        <f t="shared" si="16"/>
        <v>0</v>
      </c>
      <c r="P45" s="58"/>
      <c r="Q45" s="85"/>
    </row>
    <row r="46" spans="1:17" ht="47.25" customHeight="1" x14ac:dyDescent="0.25">
      <c r="A46" s="22" t="s">
        <v>29</v>
      </c>
      <c r="B46" s="23"/>
      <c r="C46" s="24"/>
      <c r="D46" s="23"/>
      <c r="E46" s="23"/>
      <c r="F46" s="23"/>
      <c r="G46" s="23"/>
      <c r="H46" s="23"/>
      <c r="I46" s="23"/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f>SUM(O22)</f>
        <v>0</v>
      </c>
      <c r="P46" s="60"/>
      <c r="Q46" s="86"/>
    </row>
    <row r="47" spans="1:17" ht="47.25" customHeight="1" x14ac:dyDescent="0.25">
      <c r="A47" s="25" t="s">
        <v>82</v>
      </c>
      <c r="B47" s="26"/>
      <c r="C47" s="27"/>
      <c r="D47" s="26"/>
      <c r="E47" s="26"/>
      <c r="F47" s="26"/>
      <c r="G47" s="26"/>
      <c r="H47" s="26"/>
      <c r="I47" s="26"/>
      <c r="J47" s="61">
        <f>J29</f>
        <v>50000000</v>
      </c>
      <c r="K47" s="61">
        <f t="shared" ref="K47:O47" si="17">K29</f>
        <v>50000000</v>
      </c>
      <c r="L47" s="61">
        <f t="shared" si="17"/>
        <v>0</v>
      </c>
      <c r="M47" s="61">
        <f t="shared" si="17"/>
        <v>46000000</v>
      </c>
      <c r="N47" s="61">
        <f t="shared" si="17"/>
        <v>4000000</v>
      </c>
      <c r="O47" s="61">
        <f t="shared" si="17"/>
        <v>0</v>
      </c>
      <c r="P47" s="62"/>
      <c r="Q47" s="87"/>
    </row>
    <row r="48" spans="1:17" ht="47.25" customHeight="1" x14ac:dyDescent="0.25">
      <c r="A48" s="28" t="s">
        <v>83</v>
      </c>
      <c r="B48" s="29"/>
      <c r="C48" s="29"/>
      <c r="D48" s="29"/>
      <c r="E48" s="29"/>
      <c r="F48" s="29"/>
      <c r="G48" s="29"/>
      <c r="H48" s="29"/>
      <c r="I48" s="29"/>
      <c r="J48" s="63">
        <f>SUM(J26:J28)+SUM(J31:J33)+SUM(J35:J41)+J43</f>
        <v>325325000</v>
      </c>
      <c r="K48" s="63">
        <f t="shared" ref="K48:O48" si="18">SUM(K26:K28)+SUM(K31:K33)+SUM(K35:K41)+K43</f>
        <v>325325000</v>
      </c>
      <c r="L48" s="63">
        <f t="shared" si="18"/>
        <v>0</v>
      </c>
      <c r="M48" s="63">
        <f t="shared" si="18"/>
        <v>0</v>
      </c>
      <c r="N48" s="63">
        <f t="shared" si="18"/>
        <v>325325000</v>
      </c>
      <c r="O48" s="63">
        <f t="shared" si="18"/>
        <v>0</v>
      </c>
      <c r="P48" s="64"/>
      <c r="Q48" s="88"/>
    </row>
    <row r="49" spans="1:17" s="179" customFormat="1" ht="60" customHeight="1" x14ac:dyDescent="0.25">
      <c r="A49" s="135" t="s">
        <v>214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78"/>
    </row>
    <row r="50" spans="1:17" ht="116.25" customHeight="1" x14ac:dyDescent="0.25">
      <c r="A50" s="94">
        <v>1</v>
      </c>
      <c r="B50" s="164" t="s">
        <v>33</v>
      </c>
      <c r="C50" s="144">
        <v>4802001831</v>
      </c>
      <c r="D50" s="32" t="s">
        <v>85</v>
      </c>
      <c r="E50" s="120" t="s">
        <v>21</v>
      </c>
      <c r="F50" s="120" t="s">
        <v>21</v>
      </c>
      <c r="G50" s="120" t="s">
        <v>21</v>
      </c>
      <c r="H50" s="34"/>
      <c r="I50" s="120" t="s">
        <v>36</v>
      </c>
      <c r="J50" s="67">
        <v>10000000</v>
      </c>
      <c r="K50" s="67">
        <f>SUM(L50:O50)</f>
        <v>10000000</v>
      </c>
      <c r="L50" s="67">
        <v>0</v>
      </c>
      <c r="M50" s="67">
        <v>0</v>
      </c>
      <c r="N50" s="67">
        <v>10000000</v>
      </c>
      <c r="O50" s="67">
        <v>0</v>
      </c>
      <c r="P50" s="77" t="s">
        <v>84</v>
      </c>
      <c r="Q50" s="90" t="s">
        <v>52</v>
      </c>
    </row>
    <row r="51" spans="1:17" customFormat="1" ht="116.25" customHeight="1" x14ac:dyDescent="0.25">
      <c r="A51" s="94">
        <v>2</v>
      </c>
      <c r="B51" s="164"/>
      <c r="C51" s="144"/>
      <c r="D51" s="32" t="s">
        <v>86</v>
      </c>
      <c r="E51" s="120"/>
      <c r="F51" s="120"/>
      <c r="G51" s="120"/>
      <c r="H51" s="34"/>
      <c r="I51" s="120" t="s">
        <v>87</v>
      </c>
      <c r="J51" s="67">
        <v>5000000</v>
      </c>
      <c r="K51" s="67">
        <f>SUM(L51:O51)</f>
        <v>5000000</v>
      </c>
      <c r="L51" s="67">
        <v>0</v>
      </c>
      <c r="M51" s="67">
        <v>0</v>
      </c>
      <c r="N51" s="67">
        <f>J51</f>
        <v>5000000</v>
      </c>
      <c r="O51" s="67">
        <v>0</v>
      </c>
      <c r="P51" s="77" t="s">
        <v>84</v>
      </c>
      <c r="Q51" s="90" t="s">
        <v>52</v>
      </c>
    </row>
    <row r="52" spans="1:17" s="4" customFormat="1" ht="32.25" customHeight="1" x14ac:dyDescent="0.3">
      <c r="A52" s="137" t="s">
        <v>88</v>
      </c>
      <c r="B52" s="138"/>
      <c r="C52" s="17"/>
      <c r="D52" s="17"/>
      <c r="E52" s="18"/>
      <c r="F52" s="18"/>
      <c r="G52" s="18"/>
      <c r="H52" s="18"/>
      <c r="I52" s="18"/>
      <c r="J52" s="53">
        <f>SUM(J50:J51)</f>
        <v>15000000</v>
      </c>
      <c r="K52" s="53">
        <f t="shared" ref="K52:O52" si="19">SUM(K50:K51)</f>
        <v>15000000</v>
      </c>
      <c r="L52" s="53">
        <f t="shared" si="19"/>
        <v>0</v>
      </c>
      <c r="M52" s="53">
        <f t="shared" si="19"/>
        <v>0</v>
      </c>
      <c r="N52" s="53">
        <f t="shared" si="19"/>
        <v>15000000</v>
      </c>
      <c r="O52" s="53">
        <f t="shared" si="19"/>
        <v>0</v>
      </c>
      <c r="P52" s="54"/>
      <c r="Q52" s="84"/>
    </row>
    <row r="53" spans="1:17" ht="116.25" customHeight="1" x14ac:dyDescent="0.25">
      <c r="A53" s="14">
        <v>1</v>
      </c>
      <c r="B53" s="19" t="s">
        <v>25</v>
      </c>
      <c r="C53" s="92">
        <v>4802010593</v>
      </c>
      <c r="D53" s="45" t="s">
        <v>89</v>
      </c>
      <c r="E53" s="45" t="s">
        <v>21</v>
      </c>
      <c r="F53" s="45" t="s">
        <v>21</v>
      </c>
      <c r="G53" s="45" t="s">
        <v>90</v>
      </c>
      <c r="H53" s="46" t="s">
        <v>91</v>
      </c>
      <c r="I53" s="78" t="s">
        <v>92</v>
      </c>
      <c r="J53" s="79">
        <f>K53</f>
        <v>469642.61</v>
      </c>
      <c r="K53" s="79">
        <f>SUM(L53:O53)</f>
        <v>469642.61</v>
      </c>
      <c r="L53" s="81">
        <v>302449.84000000003</v>
      </c>
      <c r="M53" s="82">
        <v>129621.36</v>
      </c>
      <c r="N53" s="82">
        <v>37571.410000000003</v>
      </c>
      <c r="O53" s="79">
        <v>0</v>
      </c>
      <c r="P53" s="80" t="s">
        <v>84</v>
      </c>
      <c r="Q53" s="90" t="s">
        <v>52</v>
      </c>
    </row>
    <row r="54" spans="1:17" s="4" customFormat="1" ht="32.25" customHeight="1" x14ac:dyDescent="0.3">
      <c r="A54" s="137" t="s">
        <v>24</v>
      </c>
      <c r="B54" s="138"/>
      <c r="C54" s="17"/>
      <c r="D54" s="17"/>
      <c r="E54" s="18"/>
      <c r="F54" s="18"/>
      <c r="G54" s="18"/>
      <c r="H54" s="18"/>
      <c r="I54" s="18"/>
      <c r="J54" s="53">
        <f>SUM(J53:J53)</f>
        <v>469642.61</v>
      </c>
      <c r="K54" s="53">
        <f t="shared" ref="K54:O54" si="20">SUM(K53:K53)</f>
        <v>469642.61</v>
      </c>
      <c r="L54" s="53">
        <f t="shared" si="20"/>
        <v>302449.84000000003</v>
      </c>
      <c r="M54" s="53">
        <f t="shared" si="20"/>
        <v>129621.36</v>
      </c>
      <c r="N54" s="53">
        <f t="shared" si="20"/>
        <v>37571.410000000003</v>
      </c>
      <c r="O54" s="53">
        <f t="shared" si="20"/>
        <v>0</v>
      </c>
      <c r="P54" s="54"/>
      <c r="Q54" s="84"/>
    </row>
    <row r="55" spans="1:17" s="4" customFormat="1" ht="117" customHeight="1" x14ac:dyDescent="0.3">
      <c r="A55" s="14">
        <v>1</v>
      </c>
      <c r="B55" s="121" t="s">
        <v>93</v>
      </c>
      <c r="C55" s="42">
        <v>4802007576</v>
      </c>
      <c r="D55" s="32" t="s">
        <v>79</v>
      </c>
      <c r="E55" s="43" t="s">
        <v>21</v>
      </c>
      <c r="F55" s="44" t="s">
        <v>21</v>
      </c>
      <c r="G55" s="43" t="s">
        <v>21</v>
      </c>
      <c r="H55" s="34" t="s">
        <v>21</v>
      </c>
      <c r="I55" s="76" t="s">
        <v>80</v>
      </c>
      <c r="J55" s="67">
        <v>5000000</v>
      </c>
      <c r="K55" s="67">
        <f>SUM(L55:O55)</f>
        <v>5000000</v>
      </c>
      <c r="L55" s="55">
        <v>0</v>
      </c>
      <c r="M55" s="55">
        <v>0</v>
      </c>
      <c r="N55" s="67">
        <f>J55</f>
        <v>5000000</v>
      </c>
      <c r="O55" s="67">
        <v>0</v>
      </c>
      <c r="P55" s="77" t="s">
        <v>84</v>
      </c>
      <c r="Q55" s="90" t="s">
        <v>52</v>
      </c>
    </row>
    <row r="56" spans="1:17" s="4" customFormat="1" ht="30" customHeight="1" x14ac:dyDescent="0.3">
      <c r="A56" s="137" t="s">
        <v>24</v>
      </c>
      <c r="B56" s="138"/>
      <c r="C56" s="17"/>
      <c r="D56" s="17"/>
      <c r="E56" s="18"/>
      <c r="F56" s="18"/>
      <c r="G56" s="18"/>
      <c r="H56" s="18"/>
      <c r="I56" s="18"/>
      <c r="J56" s="53">
        <f>SUM(J55:J55)</f>
        <v>5000000</v>
      </c>
      <c r="K56" s="53">
        <f t="shared" ref="K56:O56" si="21">SUM(K55:K55)</f>
        <v>5000000</v>
      </c>
      <c r="L56" s="53">
        <f t="shared" si="21"/>
        <v>0</v>
      </c>
      <c r="M56" s="53">
        <f t="shared" si="21"/>
        <v>0</v>
      </c>
      <c r="N56" s="53">
        <f t="shared" si="21"/>
        <v>5000000</v>
      </c>
      <c r="O56" s="53">
        <f t="shared" si="21"/>
        <v>0</v>
      </c>
      <c r="P56" s="107"/>
      <c r="Q56" s="110"/>
    </row>
    <row r="57" spans="1:17" ht="47.25" customHeight="1" x14ac:dyDescent="0.25">
      <c r="A57" s="141" t="s">
        <v>94</v>
      </c>
      <c r="B57" s="142"/>
      <c r="C57" s="142"/>
      <c r="D57" s="142"/>
      <c r="E57" s="20"/>
      <c r="F57" s="20"/>
      <c r="G57" s="20"/>
      <c r="H57" s="21"/>
      <c r="I57" s="21"/>
      <c r="J57" s="57">
        <f>J56+J52+J54</f>
        <v>20469642.609999999</v>
      </c>
      <c r="K57" s="57">
        <f>K58+K59+K60</f>
        <v>20469642.609999999</v>
      </c>
      <c r="L57" s="57">
        <f t="shared" ref="K57:O57" si="22">L56+L52+L54</f>
        <v>302449.84000000003</v>
      </c>
      <c r="M57" s="57">
        <f t="shared" si="22"/>
        <v>129621.36</v>
      </c>
      <c r="N57" s="57">
        <f t="shared" si="22"/>
        <v>20037571.41</v>
      </c>
      <c r="O57" s="57">
        <f t="shared" si="22"/>
        <v>0</v>
      </c>
      <c r="P57" s="58"/>
      <c r="Q57" s="85"/>
    </row>
    <row r="58" spans="1:17" ht="47.25" customHeight="1" x14ac:dyDescent="0.25">
      <c r="A58" s="22" t="s">
        <v>29</v>
      </c>
      <c r="B58" s="23"/>
      <c r="C58" s="24"/>
      <c r="D58" s="23"/>
      <c r="E58" s="23"/>
      <c r="F58" s="23"/>
      <c r="G58" s="23"/>
      <c r="H58" s="23"/>
      <c r="I58" s="23"/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f>SUM(O46)</f>
        <v>0</v>
      </c>
      <c r="P58" s="60"/>
      <c r="Q58" s="86"/>
    </row>
    <row r="59" spans="1:17" ht="47.25" customHeight="1" x14ac:dyDescent="0.25">
      <c r="A59" s="25" t="s">
        <v>82</v>
      </c>
      <c r="B59" s="26"/>
      <c r="C59" s="27"/>
      <c r="D59" s="26"/>
      <c r="E59" s="26"/>
      <c r="F59" s="26"/>
      <c r="G59" s="26"/>
      <c r="H59" s="26"/>
      <c r="I59" s="26"/>
      <c r="J59" s="61">
        <f>J53</f>
        <v>469642.61</v>
      </c>
      <c r="K59" s="61">
        <f t="shared" ref="K59:O59" si="23">K53</f>
        <v>469642.61</v>
      </c>
      <c r="L59" s="61">
        <f t="shared" si="23"/>
        <v>302449.84000000003</v>
      </c>
      <c r="M59" s="61">
        <f t="shared" si="23"/>
        <v>129621.36</v>
      </c>
      <c r="N59" s="61">
        <f t="shared" si="23"/>
        <v>37571.410000000003</v>
      </c>
      <c r="O59" s="61">
        <f t="shared" si="23"/>
        <v>0</v>
      </c>
      <c r="P59" s="62"/>
      <c r="Q59" s="87"/>
    </row>
    <row r="60" spans="1:17" ht="47.25" customHeight="1" x14ac:dyDescent="0.25">
      <c r="A60" s="28" t="s">
        <v>95</v>
      </c>
      <c r="B60" s="29"/>
      <c r="C60" s="29"/>
      <c r="D60" s="29"/>
      <c r="E60" s="29"/>
      <c r="F60" s="29"/>
      <c r="G60" s="29"/>
      <c r="H60" s="29"/>
      <c r="I60" s="29"/>
      <c r="J60" s="63">
        <f>SUM(J50:J51)+J55</f>
        <v>20000000</v>
      </c>
      <c r="K60" s="63">
        <f t="shared" ref="K60:O60" si="24">SUM(K50:K51)+K55</f>
        <v>20000000</v>
      </c>
      <c r="L60" s="63">
        <f t="shared" si="24"/>
        <v>0</v>
      </c>
      <c r="M60" s="63">
        <f t="shared" si="24"/>
        <v>0</v>
      </c>
      <c r="N60" s="63">
        <f t="shared" si="24"/>
        <v>20000000</v>
      </c>
      <c r="O60" s="63">
        <f t="shared" si="24"/>
        <v>0</v>
      </c>
      <c r="P60" s="64"/>
      <c r="Q60" s="88"/>
    </row>
    <row r="61" spans="1:17" s="179" customFormat="1" ht="60" customHeight="1" x14ac:dyDescent="0.25">
      <c r="A61" s="135" t="s">
        <v>215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78"/>
    </row>
    <row r="62" spans="1:17" ht="116.25" customHeight="1" x14ac:dyDescent="0.25">
      <c r="A62" s="14">
        <v>1</v>
      </c>
      <c r="B62" s="19" t="s">
        <v>25</v>
      </c>
      <c r="C62" s="92">
        <v>480201593</v>
      </c>
      <c r="D62" s="45" t="s">
        <v>89</v>
      </c>
      <c r="E62" s="45" t="s">
        <v>21</v>
      </c>
      <c r="F62" s="45" t="s">
        <v>21</v>
      </c>
      <c r="G62" s="45" t="s">
        <v>90</v>
      </c>
      <c r="H62" s="46" t="s">
        <v>97</v>
      </c>
      <c r="I62" s="78" t="s">
        <v>92</v>
      </c>
      <c r="J62" s="79">
        <v>366277.18</v>
      </c>
      <c r="K62" s="79">
        <f>SUM(L62:O62)</f>
        <v>366277.18</v>
      </c>
      <c r="L62" s="81">
        <v>248665.58</v>
      </c>
      <c r="M62" s="82">
        <v>91972.2</v>
      </c>
      <c r="N62" s="82">
        <v>25639.4</v>
      </c>
      <c r="O62" s="79">
        <v>0</v>
      </c>
      <c r="P62" s="80" t="s">
        <v>96</v>
      </c>
      <c r="Q62" s="90" t="s">
        <v>23</v>
      </c>
    </row>
    <row r="63" spans="1:17" s="4" customFormat="1" ht="32.25" customHeight="1" x14ac:dyDescent="0.3">
      <c r="A63" s="137" t="s">
        <v>24</v>
      </c>
      <c r="B63" s="138"/>
      <c r="C63" s="17"/>
      <c r="D63" s="17"/>
      <c r="E63" s="18"/>
      <c r="F63" s="18"/>
      <c r="G63" s="18"/>
      <c r="H63" s="18"/>
      <c r="I63" s="18"/>
      <c r="J63" s="53">
        <f>SUM(J62)</f>
        <v>366277.18</v>
      </c>
      <c r="K63" s="53">
        <f t="shared" ref="K63:O63" si="25">SUM(K62)</f>
        <v>366277.18</v>
      </c>
      <c r="L63" s="53">
        <f t="shared" si="25"/>
        <v>248665.58</v>
      </c>
      <c r="M63" s="53">
        <f t="shared" si="25"/>
        <v>91972.2</v>
      </c>
      <c r="N63" s="53">
        <f t="shared" si="25"/>
        <v>25639.4</v>
      </c>
      <c r="O63" s="53">
        <f t="shared" si="25"/>
        <v>0</v>
      </c>
      <c r="P63" s="54"/>
      <c r="Q63" s="84"/>
    </row>
    <row r="64" spans="1:17" s="4" customFormat="1" ht="117" customHeight="1" x14ac:dyDescent="0.3">
      <c r="A64" s="14">
        <v>1</v>
      </c>
      <c r="B64" s="124" t="s">
        <v>224</v>
      </c>
      <c r="C64" s="42">
        <v>4802014100</v>
      </c>
      <c r="D64" s="32" t="s">
        <v>98</v>
      </c>
      <c r="E64" s="43" t="s">
        <v>21</v>
      </c>
      <c r="F64" s="44" t="s">
        <v>21</v>
      </c>
      <c r="G64" s="43" t="s">
        <v>21</v>
      </c>
      <c r="H64" s="34"/>
      <c r="I64" s="76" t="s">
        <v>99</v>
      </c>
      <c r="J64" s="67">
        <v>20000</v>
      </c>
      <c r="K64" s="67">
        <f>SUM(L64:O64)</f>
        <v>20000</v>
      </c>
      <c r="L64" s="55">
        <v>0</v>
      </c>
      <c r="M64" s="55">
        <v>0</v>
      </c>
      <c r="N64" s="67">
        <f>J64</f>
        <v>20000</v>
      </c>
      <c r="O64" s="67">
        <v>0</v>
      </c>
      <c r="P64" s="77" t="s">
        <v>96</v>
      </c>
      <c r="Q64" s="90" t="s">
        <v>23</v>
      </c>
    </row>
    <row r="65" spans="1:17" s="4" customFormat="1" ht="32.25" customHeight="1" x14ac:dyDescent="0.3">
      <c r="A65" s="137" t="s">
        <v>24</v>
      </c>
      <c r="B65" s="138"/>
      <c r="C65" s="17"/>
      <c r="D65" s="17"/>
      <c r="E65" s="18"/>
      <c r="F65" s="18"/>
      <c r="G65" s="18"/>
      <c r="H65" s="18"/>
      <c r="I65" s="18"/>
      <c r="J65" s="53">
        <f>SUM(J64)</f>
        <v>20000</v>
      </c>
      <c r="K65" s="53">
        <f t="shared" ref="K65:O65" si="26">SUM(K64)</f>
        <v>20000</v>
      </c>
      <c r="L65" s="53">
        <f t="shared" si="26"/>
        <v>0</v>
      </c>
      <c r="M65" s="53">
        <f t="shared" si="26"/>
        <v>0</v>
      </c>
      <c r="N65" s="53">
        <f t="shared" si="26"/>
        <v>20000</v>
      </c>
      <c r="O65" s="53">
        <f t="shared" si="26"/>
        <v>0</v>
      </c>
      <c r="P65" s="54"/>
      <c r="Q65" s="84"/>
    </row>
    <row r="66" spans="1:17" ht="47.25" customHeight="1" x14ac:dyDescent="0.25">
      <c r="A66" s="141" t="s">
        <v>100</v>
      </c>
      <c r="B66" s="142"/>
      <c r="C66" s="142"/>
      <c r="D66" s="142"/>
      <c r="E66" s="20"/>
      <c r="F66" s="20"/>
      <c r="G66" s="20"/>
      <c r="H66" s="21"/>
      <c r="I66" s="21"/>
      <c r="J66" s="57">
        <f>J63+J65</f>
        <v>386277.18</v>
      </c>
      <c r="K66" s="57">
        <f>K67+K68+K69</f>
        <v>386277.18</v>
      </c>
      <c r="L66" s="57">
        <f t="shared" ref="K66:O66" si="27">L63+L65</f>
        <v>248665.58</v>
      </c>
      <c r="M66" s="57">
        <f t="shared" si="27"/>
        <v>91972.2</v>
      </c>
      <c r="N66" s="57">
        <f t="shared" si="27"/>
        <v>45639.4</v>
      </c>
      <c r="O66" s="57">
        <f t="shared" si="27"/>
        <v>0</v>
      </c>
      <c r="P66" s="58"/>
      <c r="Q66" s="85"/>
    </row>
    <row r="67" spans="1:17" ht="47.25" customHeight="1" x14ac:dyDescent="0.25">
      <c r="A67" s="22" t="s">
        <v>29</v>
      </c>
      <c r="B67" s="23"/>
      <c r="C67" s="24"/>
      <c r="D67" s="23"/>
      <c r="E67" s="23"/>
      <c r="F67" s="23"/>
      <c r="G67" s="23"/>
      <c r="H67" s="23"/>
      <c r="I67" s="23"/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60"/>
      <c r="Q67" s="86"/>
    </row>
    <row r="68" spans="1:17" ht="47.25" customHeight="1" x14ac:dyDescent="0.25">
      <c r="A68" s="25" t="s">
        <v>82</v>
      </c>
      <c r="B68" s="26"/>
      <c r="C68" s="27"/>
      <c r="D68" s="26"/>
      <c r="E68" s="26"/>
      <c r="F68" s="26"/>
      <c r="G68" s="26"/>
      <c r="H68" s="26"/>
      <c r="I68" s="26"/>
      <c r="J68" s="61">
        <f>J62</f>
        <v>366277.18</v>
      </c>
      <c r="K68" s="61">
        <f t="shared" ref="K68:O68" si="28">K62</f>
        <v>366277.18</v>
      </c>
      <c r="L68" s="61">
        <f t="shared" si="28"/>
        <v>248665.58</v>
      </c>
      <c r="M68" s="61">
        <f t="shared" si="28"/>
        <v>91972.2</v>
      </c>
      <c r="N68" s="61">
        <f t="shared" si="28"/>
        <v>25639.4</v>
      </c>
      <c r="O68" s="61">
        <f t="shared" si="28"/>
        <v>0</v>
      </c>
      <c r="P68" s="62"/>
      <c r="Q68" s="87"/>
    </row>
    <row r="69" spans="1:17" ht="47.25" customHeight="1" x14ac:dyDescent="0.25">
      <c r="A69" s="28" t="s">
        <v>101</v>
      </c>
      <c r="B69" s="29"/>
      <c r="C69" s="29"/>
      <c r="D69" s="29"/>
      <c r="E69" s="29"/>
      <c r="F69" s="29"/>
      <c r="G69" s="29"/>
      <c r="H69" s="29"/>
      <c r="I69" s="29"/>
      <c r="J69" s="63">
        <f>J64</f>
        <v>20000</v>
      </c>
      <c r="K69" s="63">
        <f t="shared" ref="K69:O69" si="29">K64</f>
        <v>20000</v>
      </c>
      <c r="L69" s="63">
        <f t="shared" si="29"/>
        <v>0</v>
      </c>
      <c r="M69" s="63">
        <f t="shared" si="29"/>
        <v>0</v>
      </c>
      <c r="N69" s="63">
        <f t="shared" si="29"/>
        <v>20000</v>
      </c>
      <c r="O69" s="63">
        <f t="shared" si="29"/>
        <v>0</v>
      </c>
      <c r="P69" s="64"/>
      <c r="Q69" s="88"/>
    </row>
    <row r="70" spans="1:17" s="179" customFormat="1" ht="60" customHeight="1" x14ac:dyDescent="0.25">
      <c r="A70" s="135" t="s">
        <v>216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78"/>
    </row>
    <row r="71" spans="1:17" s="4" customFormat="1" ht="117" customHeight="1" x14ac:dyDescent="0.3">
      <c r="A71" s="14">
        <v>1</v>
      </c>
      <c r="B71" s="124" t="s">
        <v>33</v>
      </c>
      <c r="C71" s="42">
        <v>4802001831</v>
      </c>
      <c r="D71" s="32" t="s">
        <v>103</v>
      </c>
      <c r="E71" s="43" t="s">
        <v>21</v>
      </c>
      <c r="F71" s="44" t="s">
        <v>21</v>
      </c>
      <c r="G71" s="43" t="s">
        <v>21</v>
      </c>
      <c r="H71" s="34" t="s">
        <v>21</v>
      </c>
      <c r="I71" s="76" t="s">
        <v>51</v>
      </c>
      <c r="J71" s="67">
        <v>835000</v>
      </c>
      <c r="K71" s="67">
        <f>SUM(L71:O71)</f>
        <v>835000</v>
      </c>
      <c r="L71" s="55">
        <v>0</v>
      </c>
      <c r="M71" s="55">
        <v>0</v>
      </c>
      <c r="N71" s="67">
        <v>835000</v>
      </c>
      <c r="O71" s="67">
        <v>0</v>
      </c>
      <c r="P71" s="77" t="s">
        <v>102</v>
      </c>
      <c r="Q71" s="90" t="s">
        <v>23</v>
      </c>
    </row>
    <row r="72" spans="1:17" s="4" customFormat="1" ht="32.25" customHeight="1" x14ac:dyDescent="0.3">
      <c r="A72" s="137" t="s">
        <v>24</v>
      </c>
      <c r="B72" s="138"/>
      <c r="C72" s="17"/>
      <c r="D72" s="17"/>
      <c r="E72" s="18"/>
      <c r="F72" s="18"/>
      <c r="G72" s="18"/>
      <c r="H72" s="18"/>
      <c r="I72" s="18"/>
      <c r="J72" s="53">
        <f>SUM(J71)</f>
        <v>835000</v>
      </c>
      <c r="K72" s="53">
        <f t="shared" ref="K72:O72" si="30">SUM(K71)</f>
        <v>835000</v>
      </c>
      <c r="L72" s="53">
        <f t="shared" si="30"/>
        <v>0</v>
      </c>
      <c r="M72" s="53">
        <f t="shared" si="30"/>
        <v>0</v>
      </c>
      <c r="N72" s="53">
        <f t="shared" si="30"/>
        <v>835000</v>
      </c>
      <c r="O72" s="53">
        <f t="shared" si="30"/>
        <v>0</v>
      </c>
      <c r="P72" s="54"/>
      <c r="Q72" s="84"/>
    </row>
    <row r="73" spans="1:17" s="4" customFormat="1" ht="117" customHeight="1" x14ac:dyDescent="0.3">
      <c r="A73" s="14">
        <v>1</v>
      </c>
      <c r="B73" s="124" t="s">
        <v>58</v>
      </c>
      <c r="C73" s="42">
        <v>4802014100</v>
      </c>
      <c r="D73" s="32" t="s">
        <v>104</v>
      </c>
      <c r="E73" s="43" t="s">
        <v>21</v>
      </c>
      <c r="F73" s="44" t="s">
        <v>21</v>
      </c>
      <c r="G73" s="43" t="s">
        <v>21</v>
      </c>
      <c r="H73" s="34"/>
      <c r="I73" s="76" t="s">
        <v>51</v>
      </c>
      <c r="J73" s="67">
        <v>900000</v>
      </c>
      <c r="K73" s="67">
        <f>SUM(L73:O73)</f>
        <v>900000</v>
      </c>
      <c r="L73" s="55">
        <v>0</v>
      </c>
      <c r="M73" s="55">
        <v>0</v>
      </c>
      <c r="N73" s="67">
        <f t="shared" ref="N73:N81" si="31">J73</f>
        <v>900000</v>
      </c>
      <c r="O73" s="67">
        <v>0</v>
      </c>
      <c r="P73" s="77" t="s">
        <v>102</v>
      </c>
      <c r="Q73" s="90" t="s">
        <v>23</v>
      </c>
    </row>
    <row r="74" spans="1:17" s="4" customFormat="1" ht="32.25" customHeight="1" x14ac:dyDescent="0.3">
      <c r="A74" s="137" t="s">
        <v>24</v>
      </c>
      <c r="B74" s="138"/>
      <c r="C74" s="17"/>
      <c r="D74" s="17"/>
      <c r="E74" s="18"/>
      <c r="F74" s="18"/>
      <c r="G74" s="18"/>
      <c r="H74" s="18"/>
      <c r="I74" s="18"/>
      <c r="J74" s="53">
        <f>SUM(J73)</f>
        <v>900000</v>
      </c>
      <c r="K74" s="53">
        <f t="shared" ref="K74:O74" si="32">SUM(K73)</f>
        <v>900000</v>
      </c>
      <c r="L74" s="53">
        <f t="shared" si="32"/>
        <v>0</v>
      </c>
      <c r="M74" s="53">
        <f t="shared" si="32"/>
        <v>0</v>
      </c>
      <c r="N74" s="53">
        <f t="shared" si="32"/>
        <v>900000</v>
      </c>
      <c r="O74" s="53">
        <f t="shared" si="32"/>
        <v>0</v>
      </c>
      <c r="P74" s="54"/>
      <c r="Q74" s="84"/>
    </row>
    <row r="75" spans="1:17" s="4" customFormat="1" ht="115.5" customHeight="1" x14ac:dyDescent="0.3">
      <c r="A75" s="14">
        <v>1</v>
      </c>
      <c r="B75" s="143" t="s">
        <v>40</v>
      </c>
      <c r="C75" s="143">
        <v>4802009206</v>
      </c>
      <c r="D75" s="32" t="s">
        <v>105</v>
      </c>
      <c r="E75" s="120" t="s">
        <v>21</v>
      </c>
      <c r="F75" s="120" t="s">
        <v>21</v>
      </c>
      <c r="G75" s="120" t="s">
        <v>21</v>
      </c>
      <c r="H75" s="34"/>
      <c r="I75" s="120" t="s">
        <v>67</v>
      </c>
      <c r="J75" s="67">
        <v>3682218.85</v>
      </c>
      <c r="K75" s="67">
        <f>SUM(L75:O75)</f>
        <v>3682218.85</v>
      </c>
      <c r="L75" s="51">
        <v>0</v>
      </c>
      <c r="M75" s="51">
        <v>0</v>
      </c>
      <c r="N75" s="67">
        <f t="shared" si="31"/>
        <v>3682218.85</v>
      </c>
      <c r="O75" s="51">
        <v>0</v>
      </c>
      <c r="P75" s="56" t="s">
        <v>102</v>
      </c>
      <c r="Q75" s="83" t="s">
        <v>23</v>
      </c>
    </row>
    <row r="76" spans="1:17" s="4" customFormat="1" ht="115.5" customHeight="1" x14ac:dyDescent="0.3">
      <c r="A76" s="14">
        <v>2</v>
      </c>
      <c r="B76" s="144"/>
      <c r="C76" s="144"/>
      <c r="D76" s="32" t="s">
        <v>106</v>
      </c>
      <c r="E76" s="120" t="s">
        <v>21</v>
      </c>
      <c r="F76" s="120" t="s">
        <v>21</v>
      </c>
      <c r="G76" s="120" t="s">
        <v>21</v>
      </c>
      <c r="H76" s="34"/>
      <c r="I76" s="120" t="s">
        <v>67</v>
      </c>
      <c r="J76" s="67">
        <v>2207719.6800000002</v>
      </c>
      <c r="K76" s="67">
        <f>SUM(L76:O76)</f>
        <v>2207719.6800000002</v>
      </c>
      <c r="L76" s="51">
        <v>0</v>
      </c>
      <c r="M76" s="51">
        <v>0</v>
      </c>
      <c r="N76" s="67">
        <f t="shared" si="31"/>
        <v>2207719.6800000002</v>
      </c>
      <c r="O76" s="51">
        <v>0</v>
      </c>
      <c r="P76" s="56" t="s">
        <v>102</v>
      </c>
      <c r="Q76" s="83" t="s">
        <v>23</v>
      </c>
    </row>
    <row r="77" spans="1:17" s="4" customFormat="1" ht="115.5" customHeight="1" x14ac:dyDescent="0.3">
      <c r="A77" s="14">
        <v>3</v>
      </c>
      <c r="B77" s="144"/>
      <c r="C77" s="144"/>
      <c r="D77" s="32" t="s">
        <v>107</v>
      </c>
      <c r="E77" s="120" t="s">
        <v>21</v>
      </c>
      <c r="F77" s="120" t="s">
        <v>21</v>
      </c>
      <c r="G77" s="120" t="s">
        <v>21</v>
      </c>
      <c r="H77" s="34"/>
      <c r="I77" s="120" t="s">
        <v>67</v>
      </c>
      <c r="J77" s="67">
        <v>4408952.26</v>
      </c>
      <c r="K77" s="67">
        <f>SUM(L77:O77)</f>
        <v>4408952.26</v>
      </c>
      <c r="L77" s="51">
        <v>0</v>
      </c>
      <c r="M77" s="51">
        <v>0</v>
      </c>
      <c r="N77" s="67">
        <f t="shared" si="31"/>
        <v>4408952.26</v>
      </c>
      <c r="O77" s="51">
        <v>0</v>
      </c>
      <c r="P77" s="56" t="s">
        <v>102</v>
      </c>
      <c r="Q77" s="83" t="s">
        <v>23</v>
      </c>
    </row>
    <row r="78" spans="1:17" s="4" customFormat="1" ht="115.5" customHeight="1" x14ac:dyDescent="0.3">
      <c r="A78" s="14">
        <v>4</v>
      </c>
      <c r="B78" s="144"/>
      <c r="C78" s="144"/>
      <c r="D78" s="32" t="s">
        <v>108</v>
      </c>
      <c r="E78" s="120" t="s">
        <v>21</v>
      </c>
      <c r="F78" s="120" t="s">
        <v>21</v>
      </c>
      <c r="G78" s="120" t="s">
        <v>21</v>
      </c>
      <c r="H78" s="34"/>
      <c r="I78" s="120" t="s">
        <v>67</v>
      </c>
      <c r="J78" s="67">
        <v>3769603.05</v>
      </c>
      <c r="K78" s="67">
        <f>SUM(L78:O78)</f>
        <v>3769603.05</v>
      </c>
      <c r="L78" s="51">
        <v>0</v>
      </c>
      <c r="M78" s="51">
        <v>0</v>
      </c>
      <c r="N78" s="67">
        <f t="shared" si="31"/>
        <v>3769603.05</v>
      </c>
      <c r="O78" s="51">
        <v>0</v>
      </c>
      <c r="P78" s="56" t="s">
        <v>102</v>
      </c>
      <c r="Q78" s="83" t="s">
        <v>23</v>
      </c>
    </row>
    <row r="79" spans="1:17" s="4" customFormat="1" ht="115.5" customHeight="1" x14ac:dyDescent="0.3">
      <c r="A79" s="14">
        <v>5</v>
      </c>
      <c r="B79" s="144"/>
      <c r="C79" s="144"/>
      <c r="D79" s="32" t="s">
        <v>109</v>
      </c>
      <c r="E79" s="120" t="s">
        <v>21</v>
      </c>
      <c r="F79" s="120" t="s">
        <v>21</v>
      </c>
      <c r="G79" s="120" t="s">
        <v>21</v>
      </c>
      <c r="H79" s="34"/>
      <c r="I79" s="120" t="s">
        <v>67</v>
      </c>
      <c r="J79" s="67">
        <v>2484433.2799999998</v>
      </c>
      <c r="K79" s="67">
        <f t="shared" ref="K71:K81" si="33">SUM(L79:O79)</f>
        <v>2484433.2799999998</v>
      </c>
      <c r="L79" s="51">
        <v>0</v>
      </c>
      <c r="M79" s="51">
        <v>0</v>
      </c>
      <c r="N79" s="67">
        <f t="shared" si="31"/>
        <v>2484433.2799999998</v>
      </c>
      <c r="O79" s="51">
        <v>0</v>
      </c>
      <c r="P79" s="56" t="s">
        <v>102</v>
      </c>
      <c r="Q79" s="83" t="s">
        <v>23</v>
      </c>
    </row>
    <row r="80" spans="1:17" s="4" customFormat="1" ht="115.5" customHeight="1" x14ac:dyDescent="0.3">
      <c r="A80" s="14">
        <v>6</v>
      </c>
      <c r="B80" s="144"/>
      <c r="C80" s="144"/>
      <c r="D80" s="32" t="s">
        <v>110</v>
      </c>
      <c r="E80" s="120" t="s">
        <v>21</v>
      </c>
      <c r="F80" s="120" t="s">
        <v>21</v>
      </c>
      <c r="G80" s="120" t="s">
        <v>21</v>
      </c>
      <c r="H80" s="34"/>
      <c r="I80" s="120" t="s">
        <v>67</v>
      </c>
      <c r="J80" s="67">
        <v>442726.36</v>
      </c>
      <c r="K80" s="67">
        <f>SUM(L80:O80)</f>
        <v>442726.36</v>
      </c>
      <c r="L80" s="51">
        <v>0</v>
      </c>
      <c r="M80" s="51">
        <v>0</v>
      </c>
      <c r="N80" s="67">
        <f t="shared" si="31"/>
        <v>442726.36</v>
      </c>
      <c r="O80" s="51">
        <v>0</v>
      </c>
      <c r="P80" s="56" t="s">
        <v>102</v>
      </c>
      <c r="Q80" s="83" t="s">
        <v>23</v>
      </c>
    </row>
    <row r="81" spans="1:17" s="4" customFormat="1" ht="115.5" customHeight="1" x14ac:dyDescent="0.3">
      <c r="A81" s="14">
        <v>7</v>
      </c>
      <c r="B81" s="144"/>
      <c r="C81" s="144"/>
      <c r="D81" s="32" t="s">
        <v>111</v>
      </c>
      <c r="E81" s="120" t="s">
        <v>21</v>
      </c>
      <c r="F81" s="120" t="s">
        <v>21</v>
      </c>
      <c r="G81" s="120" t="s">
        <v>21</v>
      </c>
      <c r="H81" s="34"/>
      <c r="I81" s="120" t="s">
        <v>67</v>
      </c>
      <c r="J81" s="67">
        <v>662837.93000000005</v>
      </c>
      <c r="K81" s="67">
        <f>SUM(L81:O81)</f>
        <v>662837.93000000005</v>
      </c>
      <c r="L81" s="51">
        <v>0</v>
      </c>
      <c r="M81" s="51">
        <v>0</v>
      </c>
      <c r="N81" s="67">
        <f t="shared" si="31"/>
        <v>662837.93000000005</v>
      </c>
      <c r="O81" s="51">
        <v>0</v>
      </c>
      <c r="P81" s="56" t="s">
        <v>102</v>
      </c>
      <c r="Q81" s="83" t="s">
        <v>23</v>
      </c>
    </row>
    <row r="82" spans="1:17" s="4" customFormat="1" ht="32.25" customHeight="1" x14ac:dyDescent="0.3">
      <c r="A82" s="137" t="s">
        <v>77</v>
      </c>
      <c r="B82" s="138"/>
      <c r="C82" s="17"/>
      <c r="D82" s="17"/>
      <c r="E82" s="18"/>
      <c r="F82" s="18"/>
      <c r="G82" s="18"/>
      <c r="H82" s="18"/>
      <c r="I82" s="18"/>
      <c r="J82" s="53">
        <f>SUM(J75:J81)</f>
        <v>17658491.41</v>
      </c>
      <c r="K82" s="53">
        <f t="shared" ref="K82:O82" si="34">SUM(K75:K81)</f>
        <v>17658491.41</v>
      </c>
      <c r="L82" s="53">
        <f t="shared" si="34"/>
        <v>0</v>
      </c>
      <c r="M82" s="53">
        <f t="shared" si="34"/>
        <v>0</v>
      </c>
      <c r="N82" s="53">
        <f t="shared" si="34"/>
        <v>17658491.41</v>
      </c>
      <c r="O82" s="53">
        <f t="shared" si="34"/>
        <v>0</v>
      </c>
      <c r="P82" s="54"/>
      <c r="Q82" s="84"/>
    </row>
    <row r="83" spans="1:17" ht="47.25" customHeight="1" x14ac:dyDescent="0.25">
      <c r="A83" s="141" t="s">
        <v>112</v>
      </c>
      <c r="B83" s="142"/>
      <c r="C83" s="142"/>
      <c r="D83" s="142"/>
      <c r="E83" s="20"/>
      <c r="F83" s="20"/>
      <c r="G83" s="20"/>
      <c r="H83" s="21"/>
      <c r="I83" s="21"/>
      <c r="J83" s="57">
        <f>J72+J74+J82</f>
        <v>19393491.41</v>
      </c>
      <c r="K83" s="57">
        <f>K84+K85+K86</f>
        <v>19393491.41</v>
      </c>
      <c r="L83" s="57">
        <f t="shared" ref="K83:O83" si="35">L72+L74+L82</f>
        <v>0</v>
      </c>
      <c r="M83" s="57">
        <f t="shared" si="35"/>
        <v>0</v>
      </c>
      <c r="N83" s="57">
        <f t="shared" si="35"/>
        <v>19393491.41</v>
      </c>
      <c r="O83" s="57">
        <f t="shared" si="35"/>
        <v>0</v>
      </c>
      <c r="P83" s="58"/>
      <c r="Q83" s="85"/>
    </row>
    <row r="84" spans="1:17" ht="47.25" customHeight="1" x14ac:dyDescent="0.25">
      <c r="A84" s="22" t="s">
        <v>29</v>
      </c>
      <c r="B84" s="23"/>
      <c r="C84" s="24"/>
      <c r="D84" s="23"/>
      <c r="E84" s="23"/>
      <c r="F84" s="23"/>
      <c r="G84" s="23"/>
      <c r="H84" s="23"/>
      <c r="I84" s="23"/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60"/>
      <c r="Q84" s="86"/>
    </row>
    <row r="85" spans="1:17" ht="47.25" customHeight="1" x14ac:dyDescent="0.25">
      <c r="A85" s="25" t="s">
        <v>30</v>
      </c>
      <c r="B85" s="26"/>
      <c r="C85" s="27"/>
      <c r="D85" s="26"/>
      <c r="E85" s="26"/>
      <c r="F85" s="26"/>
      <c r="G85" s="26"/>
      <c r="H85" s="26"/>
      <c r="I85" s="26"/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2"/>
      <c r="Q85" s="87"/>
    </row>
    <row r="86" spans="1:17" ht="47.25" customHeight="1" x14ac:dyDescent="0.25">
      <c r="A86" s="28" t="s">
        <v>113</v>
      </c>
      <c r="B86" s="29"/>
      <c r="C86" s="29"/>
      <c r="D86" s="29"/>
      <c r="E86" s="29"/>
      <c r="F86" s="29"/>
      <c r="G86" s="29"/>
      <c r="H86" s="29"/>
      <c r="I86" s="29"/>
      <c r="J86" s="63">
        <f>J81+J80+J79+J78+J77+J76+J75+J73+J71</f>
        <v>19393491.41</v>
      </c>
      <c r="K86" s="63">
        <f t="shared" ref="K86:N86" si="36">K81+K80+K79+K78+K77+K76+K75+K73+K71</f>
        <v>19393491.41</v>
      </c>
      <c r="L86" s="63">
        <f t="shared" si="36"/>
        <v>0</v>
      </c>
      <c r="M86" s="63">
        <f t="shared" si="36"/>
        <v>0</v>
      </c>
      <c r="N86" s="63">
        <f t="shared" si="36"/>
        <v>19393491.41</v>
      </c>
      <c r="O86" s="63">
        <f t="shared" ref="J86:O86" si="37">O72+O74+O82</f>
        <v>0</v>
      </c>
      <c r="P86" s="64"/>
      <c r="Q86" s="88"/>
    </row>
    <row r="87" spans="1:17" s="179" customFormat="1" ht="60" customHeight="1" x14ac:dyDescent="0.25">
      <c r="A87" s="135" t="s">
        <v>217</v>
      </c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78"/>
    </row>
    <row r="88" spans="1:17" ht="117" customHeight="1" x14ac:dyDescent="0.25">
      <c r="A88" s="94">
        <v>1</v>
      </c>
      <c r="B88" s="123" t="s">
        <v>33</v>
      </c>
      <c r="C88" s="91">
        <v>4802001831</v>
      </c>
      <c r="D88" s="32" t="s">
        <v>115</v>
      </c>
      <c r="E88" s="120" t="s">
        <v>21</v>
      </c>
      <c r="F88" s="120" t="s">
        <v>21</v>
      </c>
      <c r="G88" s="120" t="s">
        <v>21</v>
      </c>
      <c r="H88" s="34" t="s">
        <v>21</v>
      </c>
      <c r="I88" s="120" t="s">
        <v>116</v>
      </c>
      <c r="J88" s="67">
        <v>160000</v>
      </c>
      <c r="K88" s="67">
        <f>SUM(L88:O88)</f>
        <v>160000</v>
      </c>
      <c r="L88" s="67">
        <v>0</v>
      </c>
      <c r="M88" s="67">
        <v>0</v>
      </c>
      <c r="N88" s="67">
        <v>160000</v>
      </c>
      <c r="O88" s="67">
        <v>0</v>
      </c>
      <c r="P88" s="77" t="s">
        <v>114</v>
      </c>
      <c r="Q88" s="83" t="s">
        <v>23</v>
      </c>
    </row>
    <row r="89" spans="1:17" s="4" customFormat="1" ht="32.25" customHeight="1" x14ac:dyDescent="0.3">
      <c r="A89" s="137" t="s">
        <v>24</v>
      </c>
      <c r="B89" s="138"/>
      <c r="C89" s="17"/>
      <c r="D89" s="17"/>
      <c r="E89" s="18"/>
      <c r="F89" s="18"/>
      <c r="G89" s="18"/>
      <c r="H89" s="18"/>
      <c r="I89" s="18"/>
      <c r="J89" s="53">
        <f>SUM(J88:J88)</f>
        <v>160000</v>
      </c>
      <c r="K89" s="53">
        <f t="shared" ref="K89:O89" si="38">SUM(K88:K88)</f>
        <v>160000</v>
      </c>
      <c r="L89" s="53">
        <f t="shared" si="38"/>
        <v>0</v>
      </c>
      <c r="M89" s="53">
        <f t="shared" si="38"/>
        <v>0</v>
      </c>
      <c r="N89" s="53">
        <f t="shared" si="38"/>
        <v>160000</v>
      </c>
      <c r="O89" s="53">
        <f t="shared" si="38"/>
        <v>0</v>
      </c>
      <c r="P89" s="54"/>
      <c r="Q89" s="84"/>
    </row>
    <row r="90" spans="1:17" ht="47.25" customHeight="1" x14ac:dyDescent="0.25">
      <c r="A90" s="141" t="s">
        <v>117</v>
      </c>
      <c r="B90" s="142"/>
      <c r="C90" s="142"/>
      <c r="D90" s="142"/>
      <c r="E90" s="20"/>
      <c r="F90" s="20"/>
      <c r="G90" s="20"/>
      <c r="H90" s="21"/>
      <c r="I90" s="21"/>
      <c r="J90" s="57">
        <f>J89</f>
        <v>160000</v>
      </c>
      <c r="K90" s="57">
        <f>K91+K92+K93</f>
        <v>160000</v>
      </c>
      <c r="L90" s="57">
        <f t="shared" ref="K90:O90" si="39">L89</f>
        <v>0</v>
      </c>
      <c r="M90" s="57">
        <f t="shared" si="39"/>
        <v>0</v>
      </c>
      <c r="N90" s="57">
        <f t="shared" si="39"/>
        <v>160000</v>
      </c>
      <c r="O90" s="57">
        <f t="shared" si="39"/>
        <v>0</v>
      </c>
      <c r="P90" s="58"/>
      <c r="Q90" s="85"/>
    </row>
    <row r="91" spans="1:17" ht="47.25" customHeight="1" x14ac:dyDescent="0.25">
      <c r="A91" s="22" t="s">
        <v>29</v>
      </c>
      <c r="B91" s="23"/>
      <c r="C91" s="24"/>
      <c r="D91" s="23"/>
      <c r="E91" s="23"/>
      <c r="F91" s="23"/>
      <c r="G91" s="23"/>
      <c r="H91" s="23"/>
      <c r="I91" s="23"/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f>SUM(O72)</f>
        <v>0</v>
      </c>
      <c r="P91" s="60"/>
      <c r="Q91" s="86"/>
    </row>
    <row r="92" spans="1:17" ht="47.25" customHeight="1" x14ac:dyDescent="0.25">
      <c r="A92" s="25" t="s">
        <v>30</v>
      </c>
      <c r="B92" s="26"/>
      <c r="C92" s="27"/>
      <c r="D92" s="26"/>
      <c r="E92" s="26"/>
      <c r="F92" s="26"/>
      <c r="G92" s="26"/>
      <c r="H92" s="26"/>
      <c r="I92" s="26"/>
      <c r="J92" s="61">
        <f t="shared" ref="J92:O92" si="40">0</f>
        <v>0</v>
      </c>
      <c r="K92" s="61">
        <f t="shared" si="40"/>
        <v>0</v>
      </c>
      <c r="L92" s="61">
        <f t="shared" si="40"/>
        <v>0</v>
      </c>
      <c r="M92" s="61">
        <f t="shared" si="40"/>
        <v>0</v>
      </c>
      <c r="N92" s="61">
        <f t="shared" si="40"/>
        <v>0</v>
      </c>
      <c r="O92" s="61">
        <f t="shared" si="40"/>
        <v>0</v>
      </c>
      <c r="P92" s="62"/>
      <c r="Q92" s="87"/>
    </row>
    <row r="93" spans="1:17" ht="47.25" customHeight="1" x14ac:dyDescent="0.25">
      <c r="A93" s="28" t="s">
        <v>101</v>
      </c>
      <c r="B93" s="29"/>
      <c r="C93" s="29"/>
      <c r="D93" s="29"/>
      <c r="E93" s="29"/>
      <c r="F93" s="29"/>
      <c r="G93" s="29"/>
      <c r="H93" s="29"/>
      <c r="I93" s="29"/>
      <c r="J93" s="63">
        <f>J88</f>
        <v>160000</v>
      </c>
      <c r="K93" s="63">
        <f t="shared" ref="K93:O93" si="41">K88</f>
        <v>160000</v>
      </c>
      <c r="L93" s="63">
        <f t="shared" si="41"/>
        <v>0</v>
      </c>
      <c r="M93" s="63">
        <f t="shared" si="41"/>
        <v>0</v>
      </c>
      <c r="N93" s="63">
        <f t="shared" si="41"/>
        <v>160000</v>
      </c>
      <c r="O93" s="63">
        <f t="shared" si="41"/>
        <v>0</v>
      </c>
      <c r="P93" s="64"/>
      <c r="Q93" s="88"/>
    </row>
    <row r="94" spans="1:17" s="179" customFormat="1" ht="60" customHeight="1" x14ac:dyDescent="0.25">
      <c r="A94" s="135" t="s">
        <v>218</v>
      </c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78"/>
    </row>
    <row r="95" spans="1:17" ht="117" customHeight="1" x14ac:dyDescent="0.25">
      <c r="A95" s="94">
        <v>1</v>
      </c>
      <c r="B95" s="123" t="s">
        <v>40</v>
      </c>
      <c r="C95" s="91">
        <v>4802015591</v>
      </c>
      <c r="D95" s="32" t="s">
        <v>119</v>
      </c>
      <c r="E95" s="126" t="s">
        <v>21</v>
      </c>
      <c r="F95" s="126" t="s">
        <v>21</v>
      </c>
      <c r="G95" s="126" t="s">
        <v>21</v>
      </c>
      <c r="H95" s="34" t="s">
        <v>21</v>
      </c>
      <c r="I95" s="126" t="s">
        <v>120</v>
      </c>
      <c r="J95" s="67">
        <v>7000000</v>
      </c>
      <c r="K95" s="67">
        <f>SUM(L95:O95)</f>
        <v>7000000</v>
      </c>
      <c r="L95" s="67">
        <v>0</v>
      </c>
      <c r="M95" s="67">
        <v>0</v>
      </c>
      <c r="N95" s="67">
        <f>J95</f>
        <v>7000000</v>
      </c>
      <c r="O95" s="67">
        <v>0</v>
      </c>
      <c r="P95" s="77" t="s">
        <v>118</v>
      </c>
      <c r="Q95" s="83" t="s">
        <v>52</v>
      </c>
    </row>
    <row r="96" spans="1:17" s="4" customFormat="1" ht="32.25" customHeight="1" thickBot="1" x14ac:dyDescent="0.35">
      <c r="A96" s="137" t="s">
        <v>24</v>
      </c>
      <c r="B96" s="138"/>
      <c r="C96" s="17"/>
      <c r="D96" s="17"/>
      <c r="E96" s="18"/>
      <c r="F96" s="18"/>
      <c r="G96" s="18"/>
      <c r="H96" s="18"/>
      <c r="I96" s="18"/>
      <c r="J96" s="53">
        <f>SUM(J95)</f>
        <v>7000000</v>
      </c>
      <c r="K96" s="53">
        <f t="shared" ref="K96:O96" si="42">SUM(K95)</f>
        <v>7000000</v>
      </c>
      <c r="L96" s="53">
        <f t="shared" si="42"/>
        <v>0</v>
      </c>
      <c r="M96" s="53">
        <f t="shared" si="42"/>
        <v>0</v>
      </c>
      <c r="N96" s="53">
        <f t="shared" si="42"/>
        <v>7000000</v>
      </c>
      <c r="O96" s="53">
        <f t="shared" si="42"/>
        <v>0</v>
      </c>
      <c r="P96" s="54"/>
      <c r="Q96" s="84"/>
    </row>
    <row r="97" spans="1:17" ht="117" customHeight="1" thickBot="1" x14ac:dyDescent="0.3">
      <c r="A97" s="94">
        <v>1</v>
      </c>
      <c r="B97" s="123" t="s">
        <v>25</v>
      </c>
      <c r="C97" s="91">
        <v>4802010593</v>
      </c>
      <c r="D97" s="32" t="s">
        <v>121</v>
      </c>
      <c r="E97" s="126" t="s">
        <v>21</v>
      </c>
      <c r="F97" s="126" t="s">
        <v>21</v>
      </c>
      <c r="G97" s="126" t="s">
        <v>21</v>
      </c>
      <c r="H97" s="34" t="s">
        <v>122</v>
      </c>
      <c r="I97" s="126" t="s">
        <v>123</v>
      </c>
      <c r="J97" s="67">
        <v>250000</v>
      </c>
      <c r="K97" s="67">
        <f>SUM(L97:O97)</f>
        <v>250000</v>
      </c>
      <c r="L97" s="67">
        <v>0</v>
      </c>
      <c r="M97" s="67">
        <v>0</v>
      </c>
      <c r="N97" s="67">
        <f>J97</f>
        <v>250000</v>
      </c>
      <c r="O97" s="67">
        <v>0</v>
      </c>
      <c r="P97" s="77" t="s">
        <v>118</v>
      </c>
      <c r="Q97" s="83" t="s">
        <v>52</v>
      </c>
    </row>
    <row r="98" spans="1:17" s="4" customFormat="1" ht="32.25" customHeight="1" thickBot="1" x14ac:dyDescent="0.35">
      <c r="A98" s="137" t="s">
        <v>24</v>
      </c>
      <c r="B98" s="138"/>
      <c r="C98" s="17"/>
      <c r="D98" s="17"/>
      <c r="E98" s="18"/>
      <c r="F98" s="18"/>
      <c r="G98" s="18"/>
      <c r="H98" s="18"/>
      <c r="I98" s="18"/>
      <c r="J98" s="53">
        <f>SUM(J97)</f>
        <v>250000</v>
      </c>
      <c r="K98" s="53">
        <f t="shared" ref="K98:O98" si="43">SUM(K97)</f>
        <v>250000</v>
      </c>
      <c r="L98" s="53">
        <f t="shared" si="43"/>
        <v>0</v>
      </c>
      <c r="M98" s="53">
        <f t="shared" si="43"/>
        <v>0</v>
      </c>
      <c r="N98" s="53">
        <f t="shared" si="43"/>
        <v>250000</v>
      </c>
      <c r="O98" s="53">
        <f t="shared" si="43"/>
        <v>0</v>
      </c>
      <c r="P98" s="54"/>
      <c r="Q98" s="84"/>
    </row>
    <row r="99" spans="1:17" ht="47.25" customHeight="1" x14ac:dyDescent="0.25">
      <c r="A99" s="141" t="s">
        <v>100</v>
      </c>
      <c r="B99" s="142"/>
      <c r="C99" s="142"/>
      <c r="D99" s="142"/>
      <c r="E99" s="20"/>
      <c r="F99" s="20"/>
      <c r="G99" s="20"/>
      <c r="H99" s="21"/>
      <c r="I99" s="21"/>
      <c r="J99" s="57">
        <f>J96+J98</f>
        <v>7250000</v>
      </c>
      <c r="K99" s="57">
        <f>K100+K101+K102</f>
        <v>7250000</v>
      </c>
      <c r="L99" s="57">
        <f t="shared" ref="K99:O99" si="44">L96+L98</f>
        <v>0</v>
      </c>
      <c r="M99" s="57">
        <f t="shared" si="44"/>
        <v>0</v>
      </c>
      <c r="N99" s="57">
        <f t="shared" si="44"/>
        <v>7250000</v>
      </c>
      <c r="O99" s="57">
        <f t="shared" si="44"/>
        <v>0</v>
      </c>
      <c r="P99" s="58"/>
      <c r="Q99" s="85"/>
    </row>
    <row r="100" spans="1:17" ht="47.25" customHeight="1" x14ac:dyDescent="0.25">
      <c r="A100" s="22" t="s">
        <v>29</v>
      </c>
      <c r="B100" s="23"/>
      <c r="C100" s="24"/>
      <c r="D100" s="23"/>
      <c r="E100" s="23"/>
      <c r="F100" s="23"/>
      <c r="G100" s="23"/>
      <c r="H100" s="23"/>
      <c r="I100" s="23"/>
      <c r="J100" s="59">
        <v>0</v>
      </c>
      <c r="K100" s="59">
        <v>0</v>
      </c>
      <c r="L100" s="59">
        <v>0</v>
      </c>
      <c r="M100" s="59">
        <v>0</v>
      </c>
      <c r="N100" s="59">
        <v>0</v>
      </c>
      <c r="O100" s="59">
        <v>0</v>
      </c>
      <c r="P100" s="60"/>
      <c r="Q100" s="86"/>
    </row>
    <row r="101" spans="1:17" ht="47.25" customHeight="1" x14ac:dyDescent="0.25">
      <c r="A101" s="25" t="s">
        <v>30</v>
      </c>
      <c r="B101" s="26"/>
      <c r="C101" s="27"/>
      <c r="D101" s="26"/>
      <c r="E101" s="26"/>
      <c r="F101" s="26"/>
      <c r="G101" s="26"/>
      <c r="H101" s="26"/>
      <c r="I101" s="26"/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2"/>
      <c r="Q101" s="87"/>
    </row>
    <row r="102" spans="1:17" ht="47.25" customHeight="1" x14ac:dyDescent="0.25">
      <c r="A102" s="28" t="s">
        <v>31</v>
      </c>
      <c r="B102" s="29"/>
      <c r="C102" s="29"/>
      <c r="D102" s="29"/>
      <c r="E102" s="29"/>
      <c r="F102" s="29"/>
      <c r="G102" s="29"/>
      <c r="H102" s="29"/>
      <c r="I102" s="29"/>
      <c r="J102" s="63">
        <f>J97+J95</f>
        <v>7250000</v>
      </c>
      <c r="K102" s="63">
        <f t="shared" ref="K102:O102" si="45">K97+K95</f>
        <v>7250000</v>
      </c>
      <c r="L102" s="63">
        <f t="shared" si="45"/>
        <v>0</v>
      </c>
      <c r="M102" s="63">
        <f t="shared" si="45"/>
        <v>0</v>
      </c>
      <c r="N102" s="63">
        <f t="shared" si="45"/>
        <v>7250000</v>
      </c>
      <c r="O102" s="63">
        <f t="shared" si="45"/>
        <v>0</v>
      </c>
      <c r="P102" s="64"/>
      <c r="Q102" s="88"/>
    </row>
    <row r="103" spans="1:17" s="179" customFormat="1" ht="60" customHeight="1" thickBot="1" x14ac:dyDescent="0.3">
      <c r="A103" s="135" t="s">
        <v>219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78"/>
    </row>
    <row r="104" spans="1:17" ht="117" customHeight="1" thickBot="1" x14ac:dyDescent="0.3">
      <c r="A104" s="94">
        <v>1</v>
      </c>
      <c r="B104" s="123" t="s">
        <v>125</v>
      </c>
      <c r="C104" s="91">
        <v>4802001831</v>
      </c>
      <c r="D104" s="32" t="s">
        <v>126</v>
      </c>
      <c r="E104" s="126" t="s">
        <v>21</v>
      </c>
      <c r="F104" s="126" t="s">
        <v>21</v>
      </c>
      <c r="G104" s="126" t="s">
        <v>21</v>
      </c>
      <c r="H104" s="34" t="s">
        <v>21</v>
      </c>
      <c r="I104" s="126" t="s">
        <v>51</v>
      </c>
      <c r="J104" s="67">
        <v>400000</v>
      </c>
      <c r="K104" s="67">
        <f>SUM(L104:O104)</f>
        <v>400000</v>
      </c>
      <c r="L104" s="67">
        <v>0</v>
      </c>
      <c r="M104" s="67">
        <v>0</v>
      </c>
      <c r="N104" s="67">
        <v>400000</v>
      </c>
      <c r="O104" s="67">
        <v>0</v>
      </c>
      <c r="P104" s="77" t="s">
        <v>124</v>
      </c>
      <c r="Q104" s="83" t="s">
        <v>23</v>
      </c>
    </row>
    <row r="105" spans="1:17" s="4" customFormat="1" ht="32.25" customHeight="1" thickBot="1" x14ac:dyDescent="0.35">
      <c r="A105" s="137" t="s">
        <v>24</v>
      </c>
      <c r="B105" s="138"/>
      <c r="C105" s="17"/>
      <c r="D105" s="17"/>
      <c r="E105" s="18"/>
      <c r="F105" s="18"/>
      <c r="G105" s="18"/>
      <c r="H105" s="18"/>
      <c r="I105" s="18"/>
      <c r="J105" s="53">
        <f>SUM(J104)</f>
        <v>400000</v>
      </c>
      <c r="K105" s="53">
        <f t="shared" ref="K105:O105" si="46">SUM(K104)</f>
        <v>400000</v>
      </c>
      <c r="L105" s="53">
        <f t="shared" si="46"/>
        <v>0</v>
      </c>
      <c r="M105" s="53">
        <f t="shared" si="46"/>
        <v>0</v>
      </c>
      <c r="N105" s="53">
        <f t="shared" si="46"/>
        <v>400000</v>
      </c>
      <c r="O105" s="53">
        <f t="shared" si="46"/>
        <v>0</v>
      </c>
      <c r="P105" s="54"/>
      <c r="Q105" s="84"/>
    </row>
    <row r="106" spans="1:17" ht="117" customHeight="1" thickBot="1" x14ac:dyDescent="0.3">
      <c r="A106" s="94">
        <v>1</v>
      </c>
      <c r="B106" s="123" t="s">
        <v>25</v>
      </c>
      <c r="C106" s="91">
        <v>480201593</v>
      </c>
      <c r="D106" s="32" t="s">
        <v>121</v>
      </c>
      <c r="E106" s="126" t="s">
        <v>21</v>
      </c>
      <c r="F106" s="126" t="s">
        <v>21</v>
      </c>
      <c r="G106" s="126" t="s">
        <v>21</v>
      </c>
      <c r="H106" s="34" t="s">
        <v>127</v>
      </c>
      <c r="I106" s="126" t="s">
        <v>123</v>
      </c>
      <c r="J106" s="67">
        <v>120000</v>
      </c>
      <c r="K106" s="67">
        <f>SUM(L106:O106)</f>
        <v>120000</v>
      </c>
      <c r="L106" s="67">
        <v>0</v>
      </c>
      <c r="M106" s="67">
        <v>0</v>
      </c>
      <c r="N106" s="67">
        <v>120000</v>
      </c>
      <c r="O106" s="67">
        <v>0</v>
      </c>
      <c r="P106" s="77" t="s">
        <v>124</v>
      </c>
      <c r="Q106" s="83" t="s">
        <v>23</v>
      </c>
    </row>
    <row r="107" spans="1:17" s="4" customFormat="1" ht="32.25" customHeight="1" thickBot="1" x14ac:dyDescent="0.35">
      <c r="A107" s="145" t="s">
        <v>24</v>
      </c>
      <c r="B107" s="146"/>
      <c r="C107" s="93"/>
      <c r="D107" s="17"/>
      <c r="E107" s="18"/>
      <c r="F107" s="18"/>
      <c r="G107" s="18"/>
      <c r="H107" s="18"/>
      <c r="I107" s="18"/>
      <c r="J107" s="53">
        <f>SUM(J106)</f>
        <v>120000</v>
      </c>
      <c r="K107" s="53">
        <f t="shared" ref="K107:O107" si="47">SUM(K106)</f>
        <v>120000</v>
      </c>
      <c r="L107" s="53">
        <f t="shared" si="47"/>
        <v>0</v>
      </c>
      <c r="M107" s="53">
        <f t="shared" si="47"/>
        <v>0</v>
      </c>
      <c r="N107" s="53">
        <f t="shared" si="47"/>
        <v>120000</v>
      </c>
      <c r="O107" s="53">
        <f t="shared" si="47"/>
        <v>0</v>
      </c>
      <c r="P107" s="54"/>
      <c r="Q107" s="84"/>
    </row>
    <row r="108" spans="1:17" s="2" customFormat="1" ht="117" customHeight="1" x14ac:dyDescent="0.25">
      <c r="A108" s="94">
        <v>1</v>
      </c>
      <c r="B108" s="149" t="s">
        <v>224</v>
      </c>
      <c r="C108" s="157">
        <v>4802014100</v>
      </c>
      <c r="D108" s="32" t="s">
        <v>128</v>
      </c>
      <c r="E108" s="32" t="s">
        <v>21</v>
      </c>
      <c r="F108" s="32" t="s">
        <v>21</v>
      </c>
      <c r="G108" s="32" t="s">
        <v>21</v>
      </c>
      <c r="H108" s="16"/>
      <c r="I108" s="71" t="s">
        <v>51</v>
      </c>
      <c r="J108" s="71">
        <v>900000</v>
      </c>
      <c r="K108" s="51">
        <f>SUM(L108:O108)</f>
        <v>900000</v>
      </c>
      <c r="L108" s="51">
        <v>0</v>
      </c>
      <c r="M108" s="51">
        <v>0</v>
      </c>
      <c r="N108" s="51">
        <f>J108</f>
        <v>900000</v>
      </c>
      <c r="O108" s="51">
        <v>0</v>
      </c>
      <c r="P108" s="56" t="s">
        <v>124</v>
      </c>
      <c r="Q108" s="83" t="s">
        <v>23</v>
      </c>
    </row>
    <row r="109" spans="1:17" s="2" customFormat="1" ht="117" customHeight="1" x14ac:dyDescent="0.25">
      <c r="A109" s="94">
        <v>2</v>
      </c>
      <c r="B109" s="149"/>
      <c r="C109" s="157"/>
      <c r="D109" s="32" t="s">
        <v>129</v>
      </c>
      <c r="E109" s="32"/>
      <c r="F109" s="32"/>
      <c r="G109" s="32"/>
      <c r="H109" s="16" t="s">
        <v>130</v>
      </c>
      <c r="I109" s="71" t="s">
        <v>131</v>
      </c>
      <c r="J109" s="71">
        <v>755000</v>
      </c>
      <c r="K109" s="51">
        <f>SUM(L109:O109)</f>
        <v>755000</v>
      </c>
      <c r="L109" s="51">
        <v>0</v>
      </c>
      <c r="M109" s="51">
        <v>0</v>
      </c>
      <c r="N109" s="51">
        <f>J109</f>
        <v>755000</v>
      </c>
      <c r="O109" s="51">
        <v>0</v>
      </c>
      <c r="P109" s="56" t="s">
        <v>124</v>
      </c>
      <c r="Q109" s="83" t="s">
        <v>23</v>
      </c>
    </row>
    <row r="110" spans="1:17" s="2" customFormat="1" ht="117" customHeight="1" x14ac:dyDescent="0.25">
      <c r="A110" s="94">
        <v>3</v>
      </c>
      <c r="B110" s="149"/>
      <c r="C110" s="157"/>
      <c r="D110" s="121" t="s">
        <v>132</v>
      </c>
      <c r="E110" s="121"/>
      <c r="F110" s="121"/>
      <c r="G110" s="121"/>
      <c r="H110" s="95" t="s">
        <v>133</v>
      </c>
      <c r="I110" s="105" t="s">
        <v>134</v>
      </c>
      <c r="J110" s="105">
        <v>175000</v>
      </c>
      <c r="K110" s="51">
        <f>SUM(L110:O110)</f>
        <v>175000</v>
      </c>
      <c r="L110" s="51">
        <v>0</v>
      </c>
      <c r="M110" s="51">
        <v>0</v>
      </c>
      <c r="N110" s="51">
        <f>J110</f>
        <v>175000</v>
      </c>
      <c r="O110" s="69">
        <v>0</v>
      </c>
      <c r="P110" s="56" t="s">
        <v>124</v>
      </c>
      <c r="Q110" s="83" t="s">
        <v>23</v>
      </c>
    </row>
    <row r="111" spans="1:17" s="4" customFormat="1" ht="32.25" customHeight="1" x14ac:dyDescent="0.3">
      <c r="A111" s="147" t="s">
        <v>39</v>
      </c>
      <c r="B111" s="148"/>
      <c r="C111" s="96"/>
      <c r="D111" s="97"/>
      <c r="E111" s="98"/>
      <c r="F111" s="98"/>
      <c r="G111" s="98"/>
      <c r="H111" s="98"/>
      <c r="I111" s="98"/>
      <c r="J111" s="106">
        <f>SUM(J108:J110)</f>
        <v>1830000</v>
      </c>
      <c r="K111" s="106">
        <f t="shared" ref="K111:O111" si="48">SUM(K108:K110)</f>
        <v>1830000</v>
      </c>
      <c r="L111" s="106">
        <f t="shared" si="48"/>
        <v>0</v>
      </c>
      <c r="M111" s="106">
        <f t="shared" si="48"/>
        <v>0</v>
      </c>
      <c r="N111" s="106">
        <f t="shared" si="48"/>
        <v>1830000</v>
      </c>
      <c r="O111" s="106">
        <f t="shared" si="48"/>
        <v>0</v>
      </c>
      <c r="P111" s="107"/>
      <c r="Q111" s="110"/>
    </row>
    <row r="112" spans="1:17" s="4" customFormat="1" ht="116.25" customHeight="1" x14ac:dyDescent="0.3">
      <c r="A112" s="99">
        <v>1</v>
      </c>
      <c r="B112" s="32" t="s">
        <v>135</v>
      </c>
      <c r="C112" s="100">
        <v>4802001937</v>
      </c>
      <c r="D112" s="32" t="s">
        <v>136</v>
      </c>
      <c r="E112" s="101" t="s">
        <v>21</v>
      </c>
      <c r="F112" s="44" t="s">
        <v>21</v>
      </c>
      <c r="G112" s="43" t="s">
        <v>21</v>
      </c>
      <c r="H112" s="34" t="s">
        <v>137</v>
      </c>
      <c r="I112" s="104" t="s">
        <v>123</v>
      </c>
      <c r="J112" s="67">
        <v>100000</v>
      </c>
      <c r="K112" s="67">
        <f>SUM(L112:O112)</f>
        <v>100000</v>
      </c>
      <c r="L112" s="55">
        <v>0</v>
      </c>
      <c r="M112" s="55">
        <v>0</v>
      </c>
      <c r="N112" s="67">
        <f>J112</f>
        <v>100000</v>
      </c>
      <c r="O112" s="67">
        <v>0</v>
      </c>
      <c r="P112" s="77" t="s">
        <v>124</v>
      </c>
      <c r="Q112" s="90" t="s">
        <v>52</v>
      </c>
    </row>
    <row r="113" spans="1:17" s="4" customFormat="1" ht="32.25" customHeight="1" x14ac:dyDescent="0.3">
      <c r="A113" s="150" t="s">
        <v>24</v>
      </c>
      <c r="B113" s="151"/>
      <c r="C113" s="102"/>
      <c r="D113" s="102"/>
      <c r="E113" s="103"/>
      <c r="F113" s="103"/>
      <c r="G113" s="103"/>
      <c r="H113" s="103"/>
      <c r="I113" s="103"/>
      <c r="J113" s="108">
        <f>SUM(J112)</f>
        <v>100000</v>
      </c>
      <c r="K113" s="108">
        <f t="shared" ref="K113:O113" si="49">SUM(K112)</f>
        <v>100000</v>
      </c>
      <c r="L113" s="108">
        <f t="shared" si="49"/>
        <v>0</v>
      </c>
      <c r="M113" s="108">
        <f t="shared" si="49"/>
        <v>0</v>
      </c>
      <c r="N113" s="108">
        <f t="shared" si="49"/>
        <v>100000</v>
      </c>
      <c r="O113" s="108">
        <f t="shared" si="49"/>
        <v>0</v>
      </c>
      <c r="P113" s="109"/>
      <c r="Q113" s="111"/>
    </row>
    <row r="114" spans="1:17" ht="47.25" customHeight="1" x14ac:dyDescent="0.25">
      <c r="A114" s="152" t="s">
        <v>138</v>
      </c>
      <c r="B114" s="153"/>
      <c r="C114" s="153"/>
      <c r="D114" s="154"/>
      <c r="E114" s="20"/>
      <c r="F114" s="20"/>
      <c r="G114" s="20"/>
      <c r="H114" s="21"/>
      <c r="I114" s="21"/>
      <c r="J114" s="57">
        <f>J105+J107+J111+J113</f>
        <v>2450000</v>
      </c>
      <c r="K114" s="57">
        <f>K115+K116+K117</f>
        <v>2450000</v>
      </c>
      <c r="L114" s="57">
        <f t="shared" ref="K114:O114" si="50">L105+L107+L111+L113</f>
        <v>0</v>
      </c>
      <c r="M114" s="57">
        <f t="shared" si="50"/>
        <v>0</v>
      </c>
      <c r="N114" s="57">
        <f t="shared" si="50"/>
        <v>2450000</v>
      </c>
      <c r="O114" s="57">
        <f t="shared" si="50"/>
        <v>0</v>
      </c>
      <c r="P114" s="58"/>
      <c r="Q114" s="85"/>
    </row>
    <row r="115" spans="1:17" ht="47.25" customHeight="1" x14ac:dyDescent="0.25">
      <c r="A115" s="22" t="s">
        <v>29</v>
      </c>
      <c r="B115" s="23"/>
      <c r="C115" s="24"/>
      <c r="D115" s="23"/>
      <c r="E115" s="23"/>
      <c r="F115" s="23"/>
      <c r="G115" s="23"/>
      <c r="H115" s="23"/>
      <c r="I115" s="23"/>
      <c r="J115" s="59">
        <v>0</v>
      </c>
      <c r="K115" s="59">
        <v>0</v>
      </c>
      <c r="L115" s="59">
        <v>0</v>
      </c>
      <c r="M115" s="59">
        <v>0</v>
      </c>
      <c r="N115" s="59">
        <v>0</v>
      </c>
      <c r="O115" s="59">
        <f>SUM(O101)</f>
        <v>0</v>
      </c>
      <c r="P115" s="60"/>
      <c r="Q115" s="86"/>
    </row>
    <row r="116" spans="1:17" ht="47.25" customHeight="1" x14ac:dyDescent="0.25">
      <c r="A116" s="25" t="s">
        <v>30</v>
      </c>
      <c r="B116" s="26"/>
      <c r="C116" s="27"/>
      <c r="D116" s="26"/>
      <c r="E116" s="26"/>
      <c r="F116" s="26"/>
      <c r="G116" s="26"/>
      <c r="H116" s="26"/>
      <c r="I116" s="26"/>
      <c r="J116" s="61">
        <v>0</v>
      </c>
      <c r="K116" s="61">
        <v>0</v>
      </c>
      <c r="L116" s="61">
        <v>0</v>
      </c>
      <c r="M116" s="61">
        <v>0</v>
      </c>
      <c r="N116" s="61">
        <v>0</v>
      </c>
      <c r="O116" s="61">
        <v>0</v>
      </c>
      <c r="P116" s="62"/>
      <c r="Q116" s="87"/>
    </row>
    <row r="117" spans="1:17" ht="47.25" customHeight="1" x14ac:dyDescent="0.25">
      <c r="A117" s="28" t="s">
        <v>139</v>
      </c>
      <c r="B117" s="29"/>
      <c r="C117" s="29"/>
      <c r="D117" s="29"/>
      <c r="E117" s="29"/>
      <c r="F117" s="29"/>
      <c r="G117" s="29"/>
      <c r="H117" s="29"/>
      <c r="I117" s="29"/>
      <c r="J117" s="63">
        <f>J112+J110+J109+J108+J106+J104</f>
        <v>2450000</v>
      </c>
      <c r="K117" s="63">
        <f t="shared" ref="K117:O117" si="51">K112+K110+K109+K108+K106+K104</f>
        <v>2450000</v>
      </c>
      <c r="L117" s="63">
        <f t="shared" si="51"/>
        <v>0</v>
      </c>
      <c r="M117" s="63">
        <f t="shared" si="51"/>
        <v>0</v>
      </c>
      <c r="N117" s="63">
        <f t="shared" si="51"/>
        <v>2450000</v>
      </c>
      <c r="O117" s="63">
        <f t="shared" si="51"/>
        <v>0</v>
      </c>
      <c r="P117" s="64"/>
      <c r="Q117" s="88"/>
    </row>
    <row r="118" spans="1:17" s="179" customFormat="1" ht="60" customHeight="1" thickBot="1" x14ac:dyDescent="0.3">
      <c r="A118" s="135" t="s">
        <v>220</v>
      </c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78"/>
    </row>
    <row r="119" spans="1:17" s="4" customFormat="1" ht="116.25" customHeight="1" thickBot="1" x14ac:dyDescent="0.35">
      <c r="A119" s="99">
        <v>1</v>
      </c>
      <c r="B119" s="32" t="s">
        <v>19</v>
      </c>
      <c r="C119" s="100">
        <v>4802009284</v>
      </c>
      <c r="D119" s="32" t="s">
        <v>141</v>
      </c>
      <c r="E119" s="101" t="s">
        <v>21</v>
      </c>
      <c r="F119" s="44" t="s">
        <v>21</v>
      </c>
      <c r="G119" s="43" t="s">
        <v>21</v>
      </c>
      <c r="H119" s="34" t="s">
        <v>142</v>
      </c>
      <c r="I119" s="104" t="s">
        <v>120</v>
      </c>
      <c r="J119" s="67">
        <v>1451850</v>
      </c>
      <c r="K119" s="67">
        <f>SUM(L119:O119)</f>
        <v>1451850</v>
      </c>
      <c r="L119" s="55">
        <v>0</v>
      </c>
      <c r="M119" s="55">
        <v>0</v>
      </c>
      <c r="N119" s="67">
        <v>1451850</v>
      </c>
      <c r="O119" s="67">
        <v>0</v>
      </c>
      <c r="P119" s="77" t="s">
        <v>140</v>
      </c>
      <c r="Q119" s="90" t="s">
        <v>23</v>
      </c>
    </row>
    <row r="120" spans="1:17" s="4" customFormat="1" ht="32.25" customHeight="1" thickBot="1" x14ac:dyDescent="0.35">
      <c r="A120" s="137" t="s">
        <v>24</v>
      </c>
      <c r="B120" s="138"/>
      <c r="C120" s="18"/>
      <c r="D120" s="17"/>
      <c r="E120" s="18"/>
      <c r="F120" s="18"/>
      <c r="G120" s="18"/>
      <c r="H120" s="18"/>
      <c r="I120" s="18"/>
      <c r="J120" s="53">
        <f>SUM(J119)</f>
        <v>1451850</v>
      </c>
      <c r="K120" s="53">
        <f>SUM(K119)</f>
        <v>1451850</v>
      </c>
      <c r="L120" s="53">
        <f t="shared" ref="K120:O120" si="52">SUM(L119)</f>
        <v>0</v>
      </c>
      <c r="M120" s="53">
        <f t="shared" si="52"/>
        <v>0</v>
      </c>
      <c r="N120" s="53">
        <f t="shared" si="52"/>
        <v>1451850</v>
      </c>
      <c r="O120" s="53">
        <f t="shared" si="52"/>
        <v>0</v>
      </c>
      <c r="P120" s="54"/>
      <c r="Q120" s="84"/>
    </row>
    <row r="121" spans="1:17" s="4" customFormat="1" ht="116.25" customHeight="1" thickBot="1" x14ac:dyDescent="0.35">
      <c r="A121" s="99">
        <v>1</v>
      </c>
      <c r="B121" s="32" t="s">
        <v>224</v>
      </c>
      <c r="C121" s="100">
        <v>4802014100</v>
      </c>
      <c r="D121" s="32" t="s">
        <v>98</v>
      </c>
      <c r="E121" s="101" t="s">
        <v>21</v>
      </c>
      <c r="F121" s="44" t="s">
        <v>21</v>
      </c>
      <c r="G121" s="43" t="s">
        <v>21</v>
      </c>
      <c r="H121" s="34"/>
      <c r="I121" s="104" t="s">
        <v>99</v>
      </c>
      <c r="J121" s="67">
        <v>100000</v>
      </c>
      <c r="K121" s="67">
        <f>SUM(L121:O121)</f>
        <v>100000</v>
      </c>
      <c r="L121" s="55">
        <v>0</v>
      </c>
      <c r="M121" s="55">
        <v>0</v>
      </c>
      <c r="N121" s="67">
        <f>J121</f>
        <v>100000</v>
      </c>
      <c r="O121" s="67">
        <v>0</v>
      </c>
      <c r="P121" s="77" t="s">
        <v>140</v>
      </c>
      <c r="Q121" s="90" t="s">
        <v>23</v>
      </c>
    </row>
    <row r="122" spans="1:17" s="4" customFormat="1" ht="32.25" customHeight="1" thickBot="1" x14ac:dyDescent="0.35">
      <c r="A122" s="137" t="s">
        <v>24</v>
      </c>
      <c r="B122" s="138"/>
      <c r="C122" s="17"/>
      <c r="D122" s="17"/>
      <c r="E122" s="18"/>
      <c r="F122" s="18"/>
      <c r="G122" s="18"/>
      <c r="H122" s="18"/>
      <c r="I122" s="18"/>
      <c r="J122" s="53">
        <f t="shared" ref="J122:O122" si="53">SUM(J121)</f>
        <v>100000</v>
      </c>
      <c r="K122" s="53">
        <f>SUM(K121)</f>
        <v>100000</v>
      </c>
      <c r="L122" s="53">
        <f t="shared" si="53"/>
        <v>0</v>
      </c>
      <c r="M122" s="53">
        <f t="shared" si="53"/>
        <v>0</v>
      </c>
      <c r="N122" s="53">
        <f t="shared" si="53"/>
        <v>100000</v>
      </c>
      <c r="O122" s="53">
        <f t="shared" si="53"/>
        <v>0</v>
      </c>
      <c r="P122" s="54"/>
      <c r="Q122" s="84"/>
    </row>
    <row r="123" spans="1:17" s="4" customFormat="1" ht="116.25" customHeight="1" thickBot="1" x14ac:dyDescent="0.35">
      <c r="A123" s="99">
        <v>1</v>
      </c>
      <c r="B123" s="32" t="s">
        <v>125</v>
      </c>
      <c r="C123" s="100">
        <v>4802001831</v>
      </c>
      <c r="D123" s="32" t="s">
        <v>143</v>
      </c>
      <c r="E123" s="101" t="s">
        <v>21</v>
      </c>
      <c r="F123" s="44" t="s">
        <v>21</v>
      </c>
      <c r="G123" s="43" t="s">
        <v>21</v>
      </c>
      <c r="H123" s="34" t="s">
        <v>21</v>
      </c>
      <c r="I123" s="104" t="s">
        <v>51</v>
      </c>
      <c r="J123" s="67">
        <v>400000</v>
      </c>
      <c r="K123" s="67">
        <f>SUM(L123:O123)</f>
        <v>400000</v>
      </c>
      <c r="L123" s="55">
        <v>0</v>
      </c>
      <c r="M123" s="55">
        <v>0</v>
      </c>
      <c r="N123" s="67">
        <v>400000</v>
      </c>
      <c r="O123" s="67">
        <v>0</v>
      </c>
      <c r="P123" s="77" t="s">
        <v>140</v>
      </c>
      <c r="Q123" s="90" t="s">
        <v>23</v>
      </c>
    </row>
    <row r="124" spans="1:17" s="4" customFormat="1" ht="32.25" customHeight="1" thickBot="1" x14ac:dyDescent="0.35">
      <c r="A124" s="137" t="s">
        <v>24</v>
      </c>
      <c r="B124" s="138"/>
      <c r="C124" s="18"/>
      <c r="D124" s="17"/>
      <c r="E124" s="18"/>
      <c r="F124" s="18"/>
      <c r="G124" s="18"/>
      <c r="H124" s="18"/>
      <c r="I124" s="18"/>
      <c r="J124" s="53">
        <f>SUM(J123)</f>
        <v>400000</v>
      </c>
      <c r="K124" s="53">
        <f t="shared" ref="K124:P124" si="54">SUM(K123)</f>
        <v>400000</v>
      </c>
      <c r="L124" s="53">
        <f t="shared" si="54"/>
        <v>0</v>
      </c>
      <c r="M124" s="53">
        <f t="shared" si="54"/>
        <v>0</v>
      </c>
      <c r="N124" s="53">
        <f t="shared" si="54"/>
        <v>400000</v>
      </c>
      <c r="O124" s="53">
        <f t="shared" si="54"/>
        <v>0</v>
      </c>
      <c r="P124" s="53">
        <f t="shared" si="54"/>
        <v>0</v>
      </c>
      <c r="Q124" s="84"/>
    </row>
    <row r="125" spans="1:17" s="4" customFormat="1" ht="116.25" customHeight="1" thickBot="1" x14ac:dyDescent="0.35">
      <c r="A125" s="99">
        <v>1</v>
      </c>
      <c r="B125" s="32" t="s">
        <v>144</v>
      </c>
      <c r="C125" s="100">
        <v>4802006445</v>
      </c>
      <c r="D125" s="32" t="s">
        <v>145</v>
      </c>
      <c r="E125" s="101" t="s">
        <v>21</v>
      </c>
      <c r="F125" s="44" t="s">
        <v>21</v>
      </c>
      <c r="G125" s="43" t="s">
        <v>21</v>
      </c>
      <c r="H125" s="34" t="s">
        <v>21</v>
      </c>
      <c r="I125" s="104" t="s">
        <v>146</v>
      </c>
      <c r="J125" s="67">
        <v>2201686.7200000002</v>
      </c>
      <c r="K125" s="67">
        <f>SUM(L125:O125)</f>
        <v>2201686.7200000002</v>
      </c>
      <c r="L125" s="55">
        <v>0</v>
      </c>
      <c r="M125" s="55">
        <v>0</v>
      </c>
      <c r="N125" s="67">
        <f t="shared" ref="N125:N129" si="55">J125</f>
        <v>2201686.7200000002</v>
      </c>
      <c r="O125" s="67">
        <v>0</v>
      </c>
      <c r="P125" s="77" t="s">
        <v>140</v>
      </c>
      <c r="Q125" s="90" t="s">
        <v>23</v>
      </c>
    </row>
    <row r="126" spans="1:17" s="4" customFormat="1" ht="30" customHeight="1" thickBot="1" x14ac:dyDescent="0.35">
      <c r="A126" s="137" t="s">
        <v>24</v>
      </c>
      <c r="B126" s="138"/>
      <c r="C126" s="17"/>
      <c r="D126" s="17"/>
      <c r="E126" s="18"/>
      <c r="F126" s="18"/>
      <c r="G126" s="18"/>
      <c r="H126" s="18"/>
      <c r="I126" s="18"/>
      <c r="J126" s="53">
        <f>SUM(J125:J125)</f>
        <v>2201686.7200000002</v>
      </c>
      <c r="K126" s="53">
        <f t="shared" ref="K126:O126" si="56">SUM(K125:K125)</f>
        <v>2201686.7200000002</v>
      </c>
      <c r="L126" s="53">
        <f t="shared" si="56"/>
        <v>0</v>
      </c>
      <c r="M126" s="53">
        <f t="shared" si="56"/>
        <v>0</v>
      </c>
      <c r="N126" s="53">
        <f t="shared" si="56"/>
        <v>2201686.7200000002</v>
      </c>
      <c r="O126" s="53">
        <f t="shared" si="56"/>
        <v>0</v>
      </c>
      <c r="P126" s="107"/>
      <c r="Q126" s="110"/>
    </row>
    <row r="127" spans="1:17" s="4" customFormat="1" ht="116.25" customHeight="1" thickBot="1" x14ac:dyDescent="0.35">
      <c r="A127" s="99">
        <v>1</v>
      </c>
      <c r="B127" s="32" t="s">
        <v>147</v>
      </c>
      <c r="C127" s="100">
        <v>4802006389</v>
      </c>
      <c r="D127" s="32" t="s">
        <v>148</v>
      </c>
      <c r="E127" s="101"/>
      <c r="F127" s="44" t="s">
        <v>21</v>
      </c>
      <c r="G127" s="43" t="s">
        <v>21</v>
      </c>
      <c r="H127" s="34" t="s">
        <v>21</v>
      </c>
      <c r="I127" s="104" t="s">
        <v>146</v>
      </c>
      <c r="J127" s="67">
        <v>2260397.92</v>
      </c>
      <c r="K127" s="67">
        <f>SUM(L127:O127)</f>
        <v>2260397.92</v>
      </c>
      <c r="L127" s="55">
        <v>0</v>
      </c>
      <c r="M127" s="55">
        <v>0</v>
      </c>
      <c r="N127" s="67">
        <f t="shared" si="55"/>
        <v>2260397.92</v>
      </c>
      <c r="O127" s="67">
        <v>0</v>
      </c>
      <c r="P127" s="77" t="s">
        <v>140</v>
      </c>
      <c r="Q127" s="90" t="s">
        <v>23</v>
      </c>
    </row>
    <row r="128" spans="1:17" s="4" customFormat="1" ht="30" customHeight="1" thickBot="1" x14ac:dyDescent="0.35">
      <c r="A128" s="150" t="s">
        <v>24</v>
      </c>
      <c r="B128" s="151"/>
      <c r="C128" s="102"/>
      <c r="D128" s="102"/>
      <c r="E128" s="103"/>
      <c r="F128" s="103"/>
      <c r="G128" s="103"/>
      <c r="H128" s="103"/>
      <c r="I128" s="103"/>
      <c r="J128" s="108">
        <f>SUM(J127)</f>
        <v>2260397.92</v>
      </c>
      <c r="K128" s="108">
        <f t="shared" ref="K128:O128" si="57">SUM(K127)</f>
        <v>2260397.92</v>
      </c>
      <c r="L128" s="108">
        <f t="shared" si="57"/>
        <v>0</v>
      </c>
      <c r="M128" s="108">
        <f t="shared" si="57"/>
        <v>0</v>
      </c>
      <c r="N128" s="108">
        <f t="shared" si="57"/>
        <v>2260397.92</v>
      </c>
      <c r="O128" s="108">
        <f t="shared" si="57"/>
        <v>0</v>
      </c>
      <c r="P128" s="109"/>
      <c r="Q128" s="111"/>
    </row>
    <row r="129" spans="1:17" s="4" customFormat="1" ht="116.25" customHeight="1" thickBot="1" x14ac:dyDescent="0.35">
      <c r="A129" s="99">
        <v>1</v>
      </c>
      <c r="B129" s="32" t="s">
        <v>149</v>
      </c>
      <c r="C129" s="100">
        <v>4802006396</v>
      </c>
      <c r="D129" s="32" t="s">
        <v>148</v>
      </c>
      <c r="E129" s="101" t="s">
        <v>21</v>
      </c>
      <c r="F129" s="44" t="s">
        <v>21</v>
      </c>
      <c r="G129" s="43" t="s">
        <v>21</v>
      </c>
      <c r="H129" s="34" t="s">
        <v>21</v>
      </c>
      <c r="I129" s="104" t="s">
        <v>146</v>
      </c>
      <c r="J129" s="67">
        <v>3949498.08</v>
      </c>
      <c r="K129" s="67">
        <f>SUM(L129:O129)</f>
        <v>3949498.08</v>
      </c>
      <c r="L129" s="55">
        <v>0</v>
      </c>
      <c r="M129" s="55">
        <v>0</v>
      </c>
      <c r="N129" s="67">
        <f t="shared" si="55"/>
        <v>3949498.08</v>
      </c>
      <c r="O129" s="67">
        <v>0</v>
      </c>
      <c r="P129" s="77" t="s">
        <v>140</v>
      </c>
      <c r="Q129" s="90" t="s">
        <v>23</v>
      </c>
    </row>
    <row r="130" spans="1:17" s="4" customFormat="1" ht="30" customHeight="1" thickBot="1" x14ac:dyDescent="0.35">
      <c r="A130" s="150" t="s">
        <v>24</v>
      </c>
      <c r="B130" s="151"/>
      <c r="C130" s="102"/>
      <c r="D130" s="102"/>
      <c r="E130" s="103"/>
      <c r="F130" s="103"/>
      <c r="G130" s="103"/>
      <c r="H130" s="103"/>
      <c r="I130" s="103"/>
      <c r="J130" s="108">
        <f>SUM(J129)</f>
        <v>3949498.08</v>
      </c>
      <c r="K130" s="108">
        <f t="shared" ref="K130:O130" si="58">SUM(K129)</f>
        <v>3949498.08</v>
      </c>
      <c r="L130" s="108">
        <f t="shared" si="58"/>
        <v>0</v>
      </c>
      <c r="M130" s="108">
        <f t="shared" si="58"/>
        <v>0</v>
      </c>
      <c r="N130" s="108">
        <f t="shared" si="58"/>
        <v>3949498.08</v>
      </c>
      <c r="O130" s="108">
        <f t="shared" si="58"/>
        <v>0</v>
      </c>
      <c r="P130" s="109"/>
      <c r="Q130" s="111"/>
    </row>
    <row r="131" spans="1:17" s="4" customFormat="1" ht="116.25" customHeight="1" thickBot="1" x14ac:dyDescent="0.35">
      <c r="A131" s="99">
        <v>1</v>
      </c>
      <c r="B131" s="32" t="s">
        <v>150</v>
      </c>
      <c r="C131" s="100">
        <v>4802006124</v>
      </c>
      <c r="D131" s="32" t="s">
        <v>148</v>
      </c>
      <c r="E131" s="101" t="s">
        <v>21</v>
      </c>
      <c r="F131" s="44" t="s">
        <v>21</v>
      </c>
      <c r="G131" s="43" t="s">
        <v>21</v>
      </c>
      <c r="H131" s="34" t="s">
        <v>21</v>
      </c>
      <c r="I131" s="104" t="s">
        <v>146</v>
      </c>
      <c r="J131" s="67">
        <v>2313938.88</v>
      </c>
      <c r="K131" s="67">
        <f>SUM(L131:O131)</f>
        <v>2313938.88</v>
      </c>
      <c r="L131" s="55">
        <v>0</v>
      </c>
      <c r="M131" s="55">
        <v>0</v>
      </c>
      <c r="N131" s="67">
        <f t="shared" ref="N131:N135" si="59">J131</f>
        <v>2313938.88</v>
      </c>
      <c r="O131" s="67">
        <v>0</v>
      </c>
      <c r="P131" s="77" t="s">
        <v>140</v>
      </c>
      <c r="Q131" s="90" t="s">
        <v>23</v>
      </c>
    </row>
    <row r="132" spans="1:17" s="4" customFormat="1" ht="30" customHeight="1" thickBot="1" x14ac:dyDescent="0.35">
      <c r="A132" s="150" t="s">
        <v>24</v>
      </c>
      <c r="B132" s="151"/>
      <c r="C132" s="102"/>
      <c r="D132" s="102"/>
      <c r="E132" s="103"/>
      <c r="F132" s="103"/>
      <c r="G132" s="103"/>
      <c r="H132" s="103"/>
      <c r="I132" s="103"/>
      <c r="J132" s="108">
        <f>SUM(J131)</f>
        <v>2313938.88</v>
      </c>
      <c r="K132" s="108">
        <f t="shared" ref="K132:O132" si="60">SUM(K131)</f>
        <v>2313938.88</v>
      </c>
      <c r="L132" s="108">
        <f t="shared" si="60"/>
        <v>0</v>
      </c>
      <c r="M132" s="108">
        <f t="shared" si="60"/>
        <v>0</v>
      </c>
      <c r="N132" s="108">
        <f t="shared" si="60"/>
        <v>2313938.88</v>
      </c>
      <c r="O132" s="108">
        <f t="shared" si="60"/>
        <v>0</v>
      </c>
      <c r="P132" s="109"/>
      <c r="Q132" s="111"/>
    </row>
    <row r="133" spans="1:17" s="4" customFormat="1" ht="116.25" customHeight="1" thickBot="1" x14ac:dyDescent="0.35">
      <c r="A133" s="99">
        <v>1</v>
      </c>
      <c r="B133" s="32" t="s">
        <v>151</v>
      </c>
      <c r="C133" s="100">
        <v>4802006149</v>
      </c>
      <c r="D133" s="32" t="s">
        <v>152</v>
      </c>
      <c r="E133" s="101"/>
      <c r="F133" s="44" t="s">
        <v>21</v>
      </c>
      <c r="G133" s="43" t="s">
        <v>21</v>
      </c>
      <c r="H133" s="34" t="s">
        <v>21</v>
      </c>
      <c r="I133" s="104" t="s">
        <v>146</v>
      </c>
      <c r="J133" s="67">
        <v>1806536.16</v>
      </c>
      <c r="K133" s="67">
        <f>SUM(L133:O133)</f>
        <v>1806536.16</v>
      </c>
      <c r="L133" s="55">
        <v>0</v>
      </c>
      <c r="M133" s="55">
        <v>0</v>
      </c>
      <c r="N133" s="67">
        <f t="shared" si="59"/>
        <v>1806536.16</v>
      </c>
      <c r="O133" s="67">
        <v>0</v>
      </c>
      <c r="P133" s="77" t="s">
        <v>140</v>
      </c>
      <c r="Q133" s="90" t="s">
        <v>23</v>
      </c>
    </row>
    <row r="134" spans="1:17" s="4" customFormat="1" ht="30" customHeight="1" thickBot="1" x14ac:dyDescent="0.35">
      <c r="A134" s="150" t="s">
        <v>24</v>
      </c>
      <c r="B134" s="151"/>
      <c r="C134" s="102"/>
      <c r="D134" s="102"/>
      <c r="E134" s="103"/>
      <c r="F134" s="103"/>
      <c r="G134" s="103"/>
      <c r="H134" s="103"/>
      <c r="I134" s="103"/>
      <c r="J134" s="108">
        <f>SUM(J133)</f>
        <v>1806536.16</v>
      </c>
      <c r="K134" s="108">
        <f t="shared" ref="K134:O134" si="61">SUM(K133)</f>
        <v>1806536.16</v>
      </c>
      <c r="L134" s="108">
        <f t="shared" si="61"/>
        <v>0</v>
      </c>
      <c r="M134" s="108">
        <f t="shared" si="61"/>
        <v>0</v>
      </c>
      <c r="N134" s="108">
        <f t="shared" si="61"/>
        <v>1806536.16</v>
      </c>
      <c r="O134" s="108">
        <f t="shared" si="61"/>
        <v>0</v>
      </c>
      <c r="P134" s="109"/>
      <c r="Q134" s="111"/>
    </row>
    <row r="135" spans="1:17" s="4" customFormat="1" ht="116.25" customHeight="1" thickBot="1" x14ac:dyDescent="0.35">
      <c r="A135" s="99">
        <v>1</v>
      </c>
      <c r="B135" s="32" t="s">
        <v>153</v>
      </c>
      <c r="C135" s="100">
        <v>4802013210</v>
      </c>
      <c r="D135" s="32" t="s">
        <v>145</v>
      </c>
      <c r="E135" s="101" t="s">
        <v>21</v>
      </c>
      <c r="F135" s="44" t="s">
        <v>21</v>
      </c>
      <c r="G135" s="43" t="s">
        <v>21</v>
      </c>
      <c r="H135" s="34" t="s">
        <v>21</v>
      </c>
      <c r="I135" s="104" t="s">
        <v>146</v>
      </c>
      <c r="J135" s="67">
        <v>2142961.92</v>
      </c>
      <c r="K135" s="67">
        <f>SUM(L135:O135)</f>
        <v>2142961.92</v>
      </c>
      <c r="L135" s="55">
        <v>0</v>
      </c>
      <c r="M135" s="55">
        <v>0</v>
      </c>
      <c r="N135" s="67">
        <f t="shared" si="59"/>
        <v>2142961.92</v>
      </c>
      <c r="O135" s="67">
        <v>0</v>
      </c>
      <c r="P135" s="77" t="s">
        <v>140</v>
      </c>
      <c r="Q135" s="90" t="s">
        <v>23</v>
      </c>
    </row>
    <row r="136" spans="1:17" s="4" customFormat="1" ht="30" customHeight="1" thickBot="1" x14ac:dyDescent="0.35">
      <c r="A136" s="150" t="s">
        <v>24</v>
      </c>
      <c r="B136" s="151"/>
      <c r="C136" s="102"/>
      <c r="D136" s="102"/>
      <c r="E136" s="103"/>
      <c r="F136" s="103"/>
      <c r="G136" s="103"/>
      <c r="H136" s="103"/>
      <c r="I136" s="103"/>
      <c r="J136" s="108">
        <f>SUM(J135)</f>
        <v>2142961.92</v>
      </c>
      <c r="K136" s="108">
        <f t="shared" ref="K136:O136" si="62">SUM(K135)</f>
        <v>2142961.92</v>
      </c>
      <c r="L136" s="108">
        <f t="shared" si="62"/>
        <v>0</v>
      </c>
      <c r="M136" s="108">
        <f t="shared" si="62"/>
        <v>0</v>
      </c>
      <c r="N136" s="108">
        <f t="shared" si="62"/>
        <v>2142961.92</v>
      </c>
      <c r="O136" s="108">
        <f t="shared" si="62"/>
        <v>0</v>
      </c>
      <c r="P136" s="109"/>
      <c r="Q136" s="111"/>
    </row>
    <row r="137" spans="1:17" s="4" customFormat="1" ht="116.25" customHeight="1" thickBot="1" x14ac:dyDescent="0.35">
      <c r="A137" s="99">
        <v>1</v>
      </c>
      <c r="B137" s="32" t="s">
        <v>154</v>
      </c>
      <c r="C137" s="100">
        <v>4802006156</v>
      </c>
      <c r="D137" s="32" t="s">
        <v>155</v>
      </c>
      <c r="E137" s="101" t="s">
        <v>21</v>
      </c>
      <c r="F137" s="44" t="s">
        <v>21</v>
      </c>
      <c r="G137" s="43" t="s">
        <v>21</v>
      </c>
      <c r="H137" s="34" t="s">
        <v>21</v>
      </c>
      <c r="I137" s="104" t="s">
        <v>146</v>
      </c>
      <c r="J137" s="67">
        <v>2319109.1200000001</v>
      </c>
      <c r="K137" s="67">
        <f>SUM(L137:O137)</f>
        <v>2319109.1200000001</v>
      </c>
      <c r="L137" s="55">
        <v>0</v>
      </c>
      <c r="M137" s="55">
        <v>0</v>
      </c>
      <c r="N137" s="67">
        <f t="shared" ref="N137:N141" si="63">J137</f>
        <v>2319109.1200000001</v>
      </c>
      <c r="O137" s="67">
        <v>0</v>
      </c>
      <c r="P137" s="77" t="s">
        <v>140</v>
      </c>
      <c r="Q137" s="90" t="s">
        <v>23</v>
      </c>
    </row>
    <row r="138" spans="1:17" s="4" customFormat="1" ht="30" customHeight="1" thickBot="1" x14ac:dyDescent="0.35">
      <c r="A138" s="150" t="s">
        <v>24</v>
      </c>
      <c r="B138" s="151"/>
      <c r="C138" s="102"/>
      <c r="D138" s="102"/>
      <c r="E138" s="103"/>
      <c r="F138" s="103"/>
      <c r="G138" s="103"/>
      <c r="H138" s="103"/>
      <c r="I138" s="103"/>
      <c r="J138" s="108">
        <f>SUM(J137)</f>
        <v>2319109.1200000001</v>
      </c>
      <c r="K138" s="108">
        <f t="shared" ref="K138:O138" si="64">SUM(K137)</f>
        <v>2319109.1200000001</v>
      </c>
      <c r="L138" s="108">
        <f t="shared" si="64"/>
        <v>0</v>
      </c>
      <c r="M138" s="108">
        <f t="shared" si="64"/>
        <v>0</v>
      </c>
      <c r="N138" s="108">
        <f t="shared" si="64"/>
        <v>2319109.1200000001</v>
      </c>
      <c r="O138" s="108">
        <f t="shared" si="64"/>
        <v>0</v>
      </c>
      <c r="P138" s="109"/>
      <c r="Q138" s="111"/>
    </row>
    <row r="139" spans="1:17" s="4" customFormat="1" ht="116.25" customHeight="1" thickBot="1" x14ac:dyDescent="0.35">
      <c r="A139" s="99">
        <v>1</v>
      </c>
      <c r="B139" s="32" t="s">
        <v>156</v>
      </c>
      <c r="C139" s="100">
        <v>4802006131</v>
      </c>
      <c r="D139" s="32" t="s">
        <v>155</v>
      </c>
      <c r="E139" s="101" t="s">
        <v>21</v>
      </c>
      <c r="F139" s="44" t="s">
        <v>21</v>
      </c>
      <c r="G139" s="43" t="s">
        <v>21</v>
      </c>
      <c r="H139" s="34" t="s">
        <v>21</v>
      </c>
      <c r="I139" s="104" t="s">
        <v>146</v>
      </c>
      <c r="J139" s="67">
        <v>1907080.96</v>
      </c>
      <c r="K139" s="67">
        <f>SUM(L139:O139)</f>
        <v>1907080.96</v>
      </c>
      <c r="L139" s="55">
        <v>0</v>
      </c>
      <c r="M139" s="55">
        <v>0</v>
      </c>
      <c r="N139" s="67">
        <f t="shared" si="63"/>
        <v>1907080.96</v>
      </c>
      <c r="O139" s="67">
        <v>0</v>
      </c>
      <c r="P139" s="77" t="s">
        <v>140</v>
      </c>
      <c r="Q139" s="90" t="s">
        <v>23</v>
      </c>
    </row>
    <row r="140" spans="1:17" s="4" customFormat="1" ht="30" customHeight="1" thickBot="1" x14ac:dyDescent="0.35">
      <c r="A140" s="150" t="s">
        <v>24</v>
      </c>
      <c r="B140" s="151"/>
      <c r="C140" s="102"/>
      <c r="D140" s="102"/>
      <c r="E140" s="103"/>
      <c r="F140" s="103"/>
      <c r="G140" s="103"/>
      <c r="H140" s="103"/>
      <c r="I140" s="103"/>
      <c r="J140" s="108">
        <f>SUM(J139)</f>
        <v>1907080.96</v>
      </c>
      <c r="K140" s="108">
        <f t="shared" ref="K140:O140" si="65">SUM(K139)</f>
        <v>1907080.96</v>
      </c>
      <c r="L140" s="108">
        <f t="shared" si="65"/>
        <v>0</v>
      </c>
      <c r="M140" s="108">
        <f t="shared" si="65"/>
        <v>0</v>
      </c>
      <c r="N140" s="108">
        <f t="shared" si="65"/>
        <v>1907080.96</v>
      </c>
      <c r="O140" s="108">
        <f t="shared" si="65"/>
        <v>0</v>
      </c>
      <c r="P140" s="109"/>
      <c r="Q140" s="111"/>
    </row>
    <row r="141" spans="1:17" s="4" customFormat="1" ht="116.25" customHeight="1" thickBot="1" x14ac:dyDescent="0.35">
      <c r="A141" s="99">
        <v>1</v>
      </c>
      <c r="B141" s="32" t="s">
        <v>157</v>
      </c>
      <c r="C141" s="100">
        <v>4802006340</v>
      </c>
      <c r="D141" s="32" t="s">
        <v>148</v>
      </c>
      <c r="E141" s="101" t="s">
        <v>21</v>
      </c>
      <c r="F141" s="44" t="s">
        <v>21</v>
      </c>
      <c r="G141" s="43" t="s">
        <v>21</v>
      </c>
      <c r="H141" s="34" t="s">
        <v>21</v>
      </c>
      <c r="I141" s="104" t="s">
        <v>146</v>
      </c>
      <c r="J141" s="67">
        <v>4491083.5199999996</v>
      </c>
      <c r="K141" s="67">
        <f>SUM(L141:O141)</f>
        <v>4491083.5199999996</v>
      </c>
      <c r="L141" s="55">
        <v>0</v>
      </c>
      <c r="M141" s="55">
        <v>0</v>
      </c>
      <c r="N141" s="67">
        <f t="shared" si="63"/>
        <v>4491083.5199999996</v>
      </c>
      <c r="O141" s="67">
        <v>0</v>
      </c>
      <c r="P141" s="77" t="s">
        <v>140</v>
      </c>
      <c r="Q141" s="90" t="s">
        <v>23</v>
      </c>
    </row>
    <row r="142" spans="1:17" s="4" customFormat="1" ht="30" customHeight="1" thickBot="1" x14ac:dyDescent="0.35">
      <c r="A142" s="150" t="s">
        <v>24</v>
      </c>
      <c r="B142" s="151"/>
      <c r="C142" s="102"/>
      <c r="D142" s="102"/>
      <c r="E142" s="103"/>
      <c r="F142" s="103"/>
      <c r="G142" s="103"/>
      <c r="H142" s="103"/>
      <c r="I142" s="103"/>
      <c r="J142" s="108">
        <f>SUM(J141)</f>
        <v>4491083.5199999996</v>
      </c>
      <c r="K142" s="108">
        <f t="shared" ref="K142:N142" si="66">SUM(K141)</f>
        <v>4491083.5199999996</v>
      </c>
      <c r="L142" s="108">
        <f t="shared" si="66"/>
        <v>0</v>
      </c>
      <c r="M142" s="108">
        <f t="shared" si="66"/>
        <v>0</v>
      </c>
      <c r="N142" s="108">
        <f t="shared" si="66"/>
        <v>4491083.5199999996</v>
      </c>
      <c r="O142" s="108">
        <f t="shared" ref="J142:O142" si="67">SUM(O141)</f>
        <v>0</v>
      </c>
      <c r="P142" s="109"/>
      <c r="Q142" s="111"/>
    </row>
    <row r="143" spans="1:17" s="4" customFormat="1" ht="116.25" customHeight="1" thickBot="1" x14ac:dyDescent="0.35">
      <c r="A143" s="99">
        <v>1</v>
      </c>
      <c r="B143" s="32" t="s">
        <v>158</v>
      </c>
      <c r="C143" s="100">
        <v>4802006195</v>
      </c>
      <c r="D143" s="32" t="s">
        <v>155</v>
      </c>
      <c r="E143" s="101" t="s">
        <v>21</v>
      </c>
      <c r="F143" s="44" t="s">
        <v>21</v>
      </c>
      <c r="G143" s="43" t="s">
        <v>21</v>
      </c>
      <c r="H143" s="34" t="s">
        <v>21</v>
      </c>
      <c r="I143" s="104" t="s">
        <v>146</v>
      </c>
      <c r="J143" s="67">
        <v>2465893.92</v>
      </c>
      <c r="K143" s="67">
        <f>SUM(L143:O143)</f>
        <v>2465893.92</v>
      </c>
      <c r="L143" s="55">
        <v>0</v>
      </c>
      <c r="M143" s="55">
        <v>0</v>
      </c>
      <c r="N143" s="67">
        <f t="shared" ref="N143:N147" si="68">J143</f>
        <v>2465893.92</v>
      </c>
      <c r="O143" s="67">
        <v>0</v>
      </c>
      <c r="P143" s="77" t="s">
        <v>140</v>
      </c>
      <c r="Q143" s="90" t="s">
        <v>23</v>
      </c>
    </row>
    <row r="144" spans="1:17" s="4" customFormat="1" ht="30" customHeight="1" thickBot="1" x14ac:dyDescent="0.35">
      <c r="A144" s="150" t="s">
        <v>24</v>
      </c>
      <c r="B144" s="151"/>
      <c r="C144" s="102"/>
      <c r="D144" s="102"/>
      <c r="E144" s="103"/>
      <c r="F144" s="103"/>
      <c r="G144" s="103"/>
      <c r="H144" s="103"/>
      <c r="I144" s="103"/>
      <c r="J144" s="108">
        <f t="shared" ref="J144:O144" si="69">SUM(J143)</f>
        <v>2465893.92</v>
      </c>
      <c r="K144" s="108">
        <f t="shared" si="69"/>
        <v>2465893.92</v>
      </c>
      <c r="L144" s="108">
        <f t="shared" si="69"/>
        <v>0</v>
      </c>
      <c r="M144" s="108">
        <f t="shared" si="69"/>
        <v>0</v>
      </c>
      <c r="N144" s="108">
        <f t="shared" si="69"/>
        <v>2465893.92</v>
      </c>
      <c r="O144" s="108">
        <f t="shared" si="69"/>
        <v>0</v>
      </c>
      <c r="P144" s="109"/>
      <c r="Q144" s="111"/>
    </row>
    <row r="145" spans="1:17" s="4" customFormat="1" ht="116.25" customHeight="1" thickBot="1" x14ac:dyDescent="0.35">
      <c r="A145" s="99">
        <v>1</v>
      </c>
      <c r="B145" s="32" t="s">
        <v>159</v>
      </c>
      <c r="C145" s="100">
        <v>4802006533</v>
      </c>
      <c r="D145" s="32" t="s">
        <v>145</v>
      </c>
      <c r="E145" s="101" t="s">
        <v>21</v>
      </c>
      <c r="F145" s="44" t="s">
        <v>21</v>
      </c>
      <c r="G145" s="43" t="s">
        <v>21</v>
      </c>
      <c r="H145" s="34" t="s">
        <v>21</v>
      </c>
      <c r="I145" s="104" t="s">
        <v>146</v>
      </c>
      <c r="J145" s="67">
        <v>2201686.7200000002</v>
      </c>
      <c r="K145" s="67">
        <f>SUM(L145:O145)</f>
        <v>2201686.7200000002</v>
      </c>
      <c r="L145" s="55">
        <v>0</v>
      </c>
      <c r="M145" s="55">
        <v>0</v>
      </c>
      <c r="N145" s="67">
        <f t="shared" si="68"/>
        <v>2201686.7200000002</v>
      </c>
      <c r="O145" s="67">
        <v>0</v>
      </c>
      <c r="P145" s="77" t="s">
        <v>140</v>
      </c>
      <c r="Q145" s="90" t="s">
        <v>23</v>
      </c>
    </row>
    <row r="146" spans="1:17" s="4" customFormat="1" ht="30" customHeight="1" thickBot="1" x14ac:dyDescent="0.35">
      <c r="A146" s="150" t="s">
        <v>24</v>
      </c>
      <c r="B146" s="151"/>
      <c r="C146" s="102"/>
      <c r="D146" s="102"/>
      <c r="E146" s="103"/>
      <c r="F146" s="103"/>
      <c r="G146" s="103"/>
      <c r="H146" s="103"/>
      <c r="I146" s="103"/>
      <c r="J146" s="108">
        <f>SUM(J145)</f>
        <v>2201686.7200000002</v>
      </c>
      <c r="K146" s="108">
        <f t="shared" ref="K146:O146" si="70">SUM(K145)</f>
        <v>2201686.7200000002</v>
      </c>
      <c r="L146" s="108">
        <f t="shared" si="70"/>
        <v>0</v>
      </c>
      <c r="M146" s="108">
        <f t="shared" si="70"/>
        <v>0</v>
      </c>
      <c r="N146" s="108">
        <f t="shared" si="70"/>
        <v>2201686.7200000002</v>
      </c>
      <c r="O146" s="108">
        <f t="shared" si="70"/>
        <v>0</v>
      </c>
      <c r="P146" s="109"/>
      <c r="Q146" s="111"/>
    </row>
    <row r="147" spans="1:17" s="4" customFormat="1" ht="116.25" customHeight="1" thickBot="1" x14ac:dyDescent="0.35">
      <c r="A147" s="99">
        <v>1</v>
      </c>
      <c r="B147" s="32" t="s">
        <v>160</v>
      </c>
      <c r="C147" s="100">
        <v>4802013227</v>
      </c>
      <c r="D147" s="32" t="s">
        <v>148</v>
      </c>
      <c r="E147" s="101" t="s">
        <v>21</v>
      </c>
      <c r="F147" s="44" t="s">
        <v>21</v>
      </c>
      <c r="G147" s="43" t="s">
        <v>21</v>
      </c>
      <c r="H147" s="34" t="s">
        <v>21</v>
      </c>
      <c r="I147" s="104" t="s">
        <v>146</v>
      </c>
      <c r="J147" s="67">
        <v>4285923.84</v>
      </c>
      <c r="K147" s="67">
        <f>SUM(L147:O147)</f>
        <v>4285923.84</v>
      </c>
      <c r="L147" s="55">
        <v>0</v>
      </c>
      <c r="M147" s="55">
        <v>0</v>
      </c>
      <c r="N147" s="67">
        <f t="shared" si="68"/>
        <v>4285923.84</v>
      </c>
      <c r="O147" s="67">
        <v>0</v>
      </c>
      <c r="P147" s="77" t="s">
        <v>140</v>
      </c>
      <c r="Q147" s="90" t="s">
        <v>23</v>
      </c>
    </row>
    <row r="148" spans="1:17" s="4" customFormat="1" ht="30" customHeight="1" thickBot="1" x14ac:dyDescent="0.35">
      <c r="A148" s="150" t="s">
        <v>24</v>
      </c>
      <c r="B148" s="151"/>
      <c r="C148" s="102"/>
      <c r="D148" s="102"/>
      <c r="E148" s="103"/>
      <c r="F148" s="103"/>
      <c r="G148" s="103"/>
      <c r="H148" s="103"/>
      <c r="I148" s="103"/>
      <c r="J148" s="108">
        <f>SUM(J147)</f>
        <v>4285923.84</v>
      </c>
      <c r="K148" s="108">
        <f t="shared" ref="K148:O148" si="71">SUM(K147)</f>
        <v>4285923.84</v>
      </c>
      <c r="L148" s="108">
        <f t="shared" si="71"/>
        <v>0</v>
      </c>
      <c r="M148" s="108">
        <f t="shared" si="71"/>
        <v>0</v>
      </c>
      <c r="N148" s="108">
        <f t="shared" si="71"/>
        <v>4285923.84</v>
      </c>
      <c r="O148" s="108">
        <f t="shared" si="71"/>
        <v>0</v>
      </c>
      <c r="P148" s="109"/>
      <c r="Q148" s="111"/>
    </row>
    <row r="149" spans="1:17" s="4" customFormat="1" ht="116.25" customHeight="1" thickBot="1" x14ac:dyDescent="0.35">
      <c r="A149" s="99">
        <v>1</v>
      </c>
      <c r="B149" s="32" t="s">
        <v>161</v>
      </c>
      <c r="C149" s="100">
        <v>4802006318</v>
      </c>
      <c r="D149" s="32" t="s">
        <v>162</v>
      </c>
      <c r="E149" s="101" t="s">
        <v>21</v>
      </c>
      <c r="F149" s="44" t="s">
        <v>21</v>
      </c>
      <c r="G149" s="43" t="s">
        <v>21</v>
      </c>
      <c r="H149" s="34"/>
      <c r="I149" s="104" t="s">
        <v>146</v>
      </c>
      <c r="J149" s="67">
        <v>2142961.92</v>
      </c>
      <c r="K149" s="67">
        <f>SUM(L149:O149)</f>
        <v>2142961.92</v>
      </c>
      <c r="L149" s="55">
        <v>0</v>
      </c>
      <c r="M149" s="55">
        <v>0</v>
      </c>
      <c r="N149" s="67">
        <f>J149</f>
        <v>2142961.92</v>
      </c>
      <c r="O149" s="67">
        <v>0</v>
      </c>
      <c r="P149" s="77" t="s">
        <v>140</v>
      </c>
      <c r="Q149" s="90" t="s">
        <v>23</v>
      </c>
    </row>
    <row r="150" spans="1:17" s="6" customFormat="1" ht="29.25" customHeight="1" thickBot="1" x14ac:dyDescent="0.35">
      <c r="A150" s="166" t="s">
        <v>24</v>
      </c>
      <c r="B150" s="167"/>
      <c r="C150" s="17"/>
      <c r="D150" s="17"/>
      <c r="E150" s="18"/>
      <c r="F150" s="18"/>
      <c r="G150" s="18"/>
      <c r="H150" s="18"/>
      <c r="I150" s="18"/>
      <c r="J150" s="53">
        <f>J149</f>
        <v>2142961.92</v>
      </c>
      <c r="K150" s="53">
        <f t="shared" ref="K150:P150" si="72">K149</f>
        <v>2142961.92</v>
      </c>
      <c r="L150" s="53">
        <f t="shared" si="72"/>
        <v>0</v>
      </c>
      <c r="M150" s="53">
        <f t="shared" si="72"/>
        <v>0</v>
      </c>
      <c r="N150" s="53">
        <f t="shared" si="72"/>
        <v>2142961.92</v>
      </c>
      <c r="O150" s="53">
        <f t="shared" si="72"/>
        <v>0</v>
      </c>
      <c r="P150" s="116" t="str">
        <f t="shared" si="72"/>
        <v>октябрь</v>
      </c>
      <c r="Q150" s="118"/>
    </row>
    <row r="151" spans="1:17" s="4" customFormat="1" ht="116.25" customHeight="1" thickBot="1" x14ac:dyDescent="0.35">
      <c r="A151" s="99">
        <v>1</v>
      </c>
      <c r="B151" s="32" t="s">
        <v>225</v>
      </c>
      <c r="C151" s="100">
        <v>4802006244</v>
      </c>
      <c r="D151" s="32" t="s">
        <v>162</v>
      </c>
      <c r="E151" s="101" t="s">
        <v>21</v>
      </c>
      <c r="F151" s="44" t="s">
        <v>21</v>
      </c>
      <c r="G151" s="43" t="s">
        <v>21</v>
      </c>
      <c r="H151" s="34"/>
      <c r="I151" s="104" t="s">
        <v>146</v>
      </c>
      <c r="J151" s="67">
        <v>2142961.92</v>
      </c>
      <c r="K151" s="67">
        <f>SUM(L151:O151)</f>
        <v>2142961.92</v>
      </c>
      <c r="L151" s="55">
        <v>0</v>
      </c>
      <c r="M151" s="55">
        <v>0</v>
      </c>
      <c r="N151" s="67">
        <f>J151</f>
        <v>2142961.92</v>
      </c>
      <c r="O151" s="67">
        <v>0</v>
      </c>
      <c r="P151" s="77" t="s">
        <v>140</v>
      </c>
      <c r="Q151" s="90" t="s">
        <v>23</v>
      </c>
    </row>
    <row r="152" spans="1:17" s="6" customFormat="1" ht="29.25" customHeight="1" thickBot="1" x14ac:dyDescent="0.35">
      <c r="A152" s="166" t="s">
        <v>24</v>
      </c>
      <c r="B152" s="167"/>
      <c r="C152" s="17"/>
      <c r="D152" s="17"/>
      <c r="E152" s="18"/>
      <c r="F152" s="18"/>
      <c r="G152" s="18"/>
      <c r="H152" s="18"/>
      <c r="I152" s="18"/>
      <c r="J152" s="53">
        <f>J151</f>
        <v>2142961.92</v>
      </c>
      <c r="K152" s="53">
        <f t="shared" ref="K152:O152" si="73">K151</f>
        <v>2142961.92</v>
      </c>
      <c r="L152" s="53">
        <f t="shared" si="73"/>
        <v>0</v>
      </c>
      <c r="M152" s="53">
        <f t="shared" si="73"/>
        <v>0</v>
      </c>
      <c r="N152" s="53">
        <f t="shared" si="73"/>
        <v>2142961.92</v>
      </c>
      <c r="O152" s="53">
        <f t="shared" si="73"/>
        <v>0</v>
      </c>
      <c r="P152" s="117"/>
      <c r="Q152" s="118"/>
    </row>
    <row r="153" spans="1:17" s="7" customFormat="1" ht="47.25" customHeight="1" x14ac:dyDescent="0.3">
      <c r="A153" s="152" t="s">
        <v>163</v>
      </c>
      <c r="B153" s="153"/>
      <c r="C153" s="153"/>
      <c r="D153" s="154"/>
      <c r="E153" s="20"/>
      <c r="F153" s="20"/>
      <c r="G153" s="20"/>
      <c r="H153" s="21"/>
      <c r="I153" s="21"/>
      <c r="J153" s="57">
        <f>J120+J122+J124+J126+J128+J130+J132+J134+J136+J138+J140+J142+J144+J146+J148+J150+J152</f>
        <v>38583571.600000009</v>
      </c>
      <c r="K153" s="57">
        <f>SUM(K154:K156)</f>
        <v>38583571.600000009</v>
      </c>
      <c r="L153" s="57">
        <f>L120+L122+L124+L126+L128+L130+L132+L134+L136+L138+L140+L142+L144+L146+L148+L150+L152</f>
        <v>0</v>
      </c>
      <c r="M153" s="57">
        <f>M120+M122+M124+M126+M128+M130+M132+M134+M136+M138+M140+M142+M144+M146+M148+M150+M152</f>
        <v>0</v>
      </c>
      <c r="N153" s="57">
        <f>N120+N122+N124+N126+N128+N130+N132+N134+N136+N138+N140+N142+N144+N146+N148+N150+N152</f>
        <v>38583571.600000009</v>
      </c>
      <c r="O153" s="57">
        <f>O144+O146</f>
        <v>0</v>
      </c>
      <c r="P153" s="58"/>
      <c r="Q153" s="85"/>
    </row>
    <row r="154" spans="1:17" s="7" customFormat="1" ht="47.25" customHeight="1" x14ac:dyDescent="0.3">
      <c r="A154" s="22" t="s">
        <v>29</v>
      </c>
      <c r="B154" s="23"/>
      <c r="C154" s="24"/>
      <c r="D154" s="23"/>
      <c r="E154" s="23"/>
      <c r="F154" s="23"/>
      <c r="G154" s="23"/>
      <c r="H154" s="23"/>
      <c r="I154" s="23"/>
      <c r="J154" s="59">
        <v>0</v>
      </c>
      <c r="K154" s="59">
        <v>0</v>
      </c>
      <c r="L154" s="59">
        <v>0</v>
      </c>
      <c r="M154" s="59">
        <v>0</v>
      </c>
      <c r="N154" s="59">
        <v>0</v>
      </c>
      <c r="O154" s="59">
        <f>SUM(O140)</f>
        <v>0</v>
      </c>
      <c r="P154" s="60"/>
      <c r="Q154" s="86"/>
    </row>
    <row r="155" spans="1:17" s="7" customFormat="1" ht="47.25" customHeight="1" x14ac:dyDescent="0.3">
      <c r="A155" s="25" t="s">
        <v>30</v>
      </c>
      <c r="B155" s="26"/>
      <c r="C155" s="27"/>
      <c r="D155" s="26"/>
      <c r="E155" s="26"/>
      <c r="F155" s="26"/>
      <c r="G155" s="26"/>
      <c r="H155" s="26"/>
      <c r="I155" s="26"/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2"/>
      <c r="Q155" s="87"/>
    </row>
    <row r="156" spans="1:17" ht="47.25" customHeight="1" x14ac:dyDescent="0.25">
      <c r="A156" s="28" t="s">
        <v>164</v>
      </c>
      <c r="B156" s="29"/>
      <c r="C156" s="29"/>
      <c r="D156" s="29"/>
      <c r="E156" s="29"/>
      <c r="F156" s="29"/>
      <c r="G156" s="29"/>
      <c r="H156" s="29"/>
      <c r="I156" s="29"/>
      <c r="J156" s="63">
        <f t="shared" ref="J156:O156" si="74">J120+J122+J124+J126+J128+J130+J132+J134+J136+J138+J140+J142+J144+J146+J148+J150+J152</f>
        <v>38583571.600000009</v>
      </c>
      <c r="K156" s="63">
        <f t="shared" si="74"/>
        <v>38583571.600000009</v>
      </c>
      <c r="L156" s="63">
        <f t="shared" si="74"/>
        <v>0</v>
      </c>
      <c r="M156" s="63">
        <f t="shared" si="74"/>
        <v>0</v>
      </c>
      <c r="N156" s="63">
        <f t="shared" si="74"/>
        <v>38583571.600000009</v>
      </c>
      <c r="O156" s="63">
        <f t="shared" si="74"/>
        <v>0</v>
      </c>
      <c r="P156" s="64"/>
      <c r="Q156" s="88"/>
    </row>
    <row r="157" spans="1:17" s="179" customFormat="1" ht="60" customHeight="1" x14ac:dyDescent="0.25">
      <c r="A157" s="135" t="s">
        <v>221</v>
      </c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78"/>
    </row>
    <row r="158" spans="1:17" s="2" customFormat="1" ht="116.25" customHeight="1" x14ac:dyDescent="0.25">
      <c r="A158" s="94">
        <v>1</v>
      </c>
      <c r="B158" s="143" t="s">
        <v>33</v>
      </c>
      <c r="C158" s="143">
        <v>4802001831</v>
      </c>
      <c r="D158" s="32" t="s">
        <v>166</v>
      </c>
      <c r="E158" s="120" t="s">
        <v>21</v>
      </c>
      <c r="F158" s="120" t="s">
        <v>21</v>
      </c>
      <c r="G158" s="120" t="s">
        <v>21</v>
      </c>
      <c r="H158" s="34" t="s">
        <v>21</v>
      </c>
      <c r="I158" s="120" t="s">
        <v>167</v>
      </c>
      <c r="J158" s="71">
        <v>5608669.4400000004</v>
      </c>
      <c r="K158" s="67">
        <f>SUM(L158:O158)</f>
        <v>5608669.4400000004</v>
      </c>
      <c r="L158" s="51">
        <v>0</v>
      </c>
      <c r="M158" s="51">
        <v>0</v>
      </c>
      <c r="N158" s="67">
        <f t="shared" ref="N158:N168" si="75">J158</f>
        <v>5608669.4400000004</v>
      </c>
      <c r="O158" s="51">
        <v>0</v>
      </c>
      <c r="P158" s="77" t="s">
        <v>165</v>
      </c>
      <c r="Q158" s="83" t="s">
        <v>52</v>
      </c>
    </row>
    <row r="159" spans="1:17" s="2" customFormat="1" ht="116.25" customHeight="1" x14ac:dyDescent="0.25">
      <c r="A159" s="94">
        <v>2</v>
      </c>
      <c r="B159" s="155"/>
      <c r="C159" s="155"/>
      <c r="D159" s="32" t="s">
        <v>168</v>
      </c>
      <c r="E159" s="32" t="s">
        <v>21</v>
      </c>
      <c r="F159" s="32" t="s">
        <v>21</v>
      </c>
      <c r="G159" s="32" t="s">
        <v>21</v>
      </c>
      <c r="H159" s="34" t="s">
        <v>21</v>
      </c>
      <c r="I159" s="120" t="s">
        <v>167</v>
      </c>
      <c r="J159" s="71">
        <v>5433373.4400000004</v>
      </c>
      <c r="K159" s="67">
        <f>SUM(L159:O159)</f>
        <v>5433373.4400000004</v>
      </c>
      <c r="L159" s="51">
        <v>0</v>
      </c>
      <c r="M159" s="51">
        <v>0</v>
      </c>
      <c r="N159" s="67">
        <f t="shared" si="75"/>
        <v>5433373.4400000004</v>
      </c>
      <c r="O159" s="51">
        <v>0</v>
      </c>
      <c r="P159" s="77" t="s">
        <v>165</v>
      </c>
      <c r="Q159" s="83" t="s">
        <v>52</v>
      </c>
    </row>
    <row r="160" spans="1:17" s="2" customFormat="1" ht="116.25" customHeight="1" x14ac:dyDescent="0.25">
      <c r="A160" s="94">
        <v>3</v>
      </c>
      <c r="B160" s="155"/>
      <c r="C160" s="155"/>
      <c r="D160" s="32" t="s">
        <v>169</v>
      </c>
      <c r="E160" s="120" t="s">
        <v>21</v>
      </c>
      <c r="F160" s="120" t="s">
        <v>21</v>
      </c>
      <c r="G160" s="120" t="s">
        <v>21</v>
      </c>
      <c r="H160" s="34" t="s">
        <v>21</v>
      </c>
      <c r="I160" s="120" t="s">
        <v>167</v>
      </c>
      <c r="J160" s="71">
        <v>7866552.3200000003</v>
      </c>
      <c r="K160" s="67">
        <f t="shared" ref="K160:K168" si="76">SUM(L160:O160)</f>
        <v>7866552.3200000003</v>
      </c>
      <c r="L160" s="51">
        <v>0</v>
      </c>
      <c r="M160" s="51">
        <v>0</v>
      </c>
      <c r="N160" s="67">
        <f t="shared" si="75"/>
        <v>7866552.3200000003</v>
      </c>
      <c r="O160" s="51">
        <v>0</v>
      </c>
      <c r="P160" s="77" t="s">
        <v>165</v>
      </c>
      <c r="Q160" s="83" t="s">
        <v>52</v>
      </c>
    </row>
    <row r="161" spans="1:17" s="2" customFormat="1" ht="116.25" customHeight="1" x14ac:dyDescent="0.25">
      <c r="A161" s="94">
        <v>4</v>
      </c>
      <c r="B161" s="155"/>
      <c r="C161" s="155"/>
      <c r="D161" s="32" t="s">
        <v>170</v>
      </c>
      <c r="E161" s="32" t="s">
        <v>21</v>
      </c>
      <c r="F161" s="32" t="s">
        <v>21</v>
      </c>
      <c r="G161" s="32" t="s">
        <v>21</v>
      </c>
      <c r="H161" s="34" t="s">
        <v>21</v>
      </c>
      <c r="I161" s="120" t="s">
        <v>167</v>
      </c>
      <c r="J161" s="71">
        <v>2394867.2000000002</v>
      </c>
      <c r="K161" s="67">
        <f t="shared" si="76"/>
        <v>2394867.2000000002</v>
      </c>
      <c r="L161" s="51">
        <v>0</v>
      </c>
      <c r="M161" s="51">
        <v>0</v>
      </c>
      <c r="N161" s="67">
        <f t="shared" si="75"/>
        <v>2394867.2000000002</v>
      </c>
      <c r="O161" s="51">
        <v>0</v>
      </c>
      <c r="P161" s="77" t="s">
        <v>165</v>
      </c>
      <c r="Q161" s="83" t="s">
        <v>52</v>
      </c>
    </row>
    <row r="162" spans="1:17" s="2" customFormat="1" ht="116.25" customHeight="1" x14ac:dyDescent="0.25">
      <c r="A162" s="94">
        <v>5</v>
      </c>
      <c r="B162" s="155"/>
      <c r="C162" s="155"/>
      <c r="D162" s="32" t="s">
        <v>171</v>
      </c>
      <c r="E162" s="120" t="s">
        <v>21</v>
      </c>
      <c r="F162" s="120" t="s">
        <v>21</v>
      </c>
      <c r="G162" s="120" t="s">
        <v>21</v>
      </c>
      <c r="H162" s="34" t="s">
        <v>21</v>
      </c>
      <c r="I162" s="120" t="s">
        <v>167</v>
      </c>
      <c r="J162" s="71">
        <v>4875002.88</v>
      </c>
      <c r="K162" s="67">
        <f t="shared" si="76"/>
        <v>4875002.88</v>
      </c>
      <c r="L162" s="51">
        <v>0</v>
      </c>
      <c r="M162" s="51">
        <v>0</v>
      </c>
      <c r="N162" s="67">
        <f t="shared" si="75"/>
        <v>4875002.88</v>
      </c>
      <c r="O162" s="51">
        <v>0</v>
      </c>
      <c r="P162" s="77" t="s">
        <v>165</v>
      </c>
      <c r="Q162" s="83" t="s">
        <v>52</v>
      </c>
    </row>
    <row r="163" spans="1:17" s="2" customFormat="1" ht="116.25" customHeight="1" x14ac:dyDescent="0.25">
      <c r="A163" s="94">
        <v>6</v>
      </c>
      <c r="B163" s="155"/>
      <c r="C163" s="155"/>
      <c r="D163" s="32" t="s">
        <v>172</v>
      </c>
      <c r="E163" s="32" t="s">
        <v>21</v>
      </c>
      <c r="F163" s="32" t="s">
        <v>21</v>
      </c>
      <c r="G163" s="32" t="s">
        <v>21</v>
      </c>
      <c r="H163" s="34" t="s">
        <v>21</v>
      </c>
      <c r="I163" s="120" t="s">
        <v>167</v>
      </c>
      <c r="J163" s="71">
        <v>6088417.2800000003</v>
      </c>
      <c r="K163" s="67">
        <f t="shared" si="76"/>
        <v>6088417.2800000003</v>
      </c>
      <c r="L163" s="51">
        <v>0</v>
      </c>
      <c r="M163" s="51">
        <v>0</v>
      </c>
      <c r="N163" s="67">
        <f t="shared" si="75"/>
        <v>6088417.2800000003</v>
      </c>
      <c r="O163" s="51">
        <v>0</v>
      </c>
      <c r="P163" s="77" t="s">
        <v>165</v>
      </c>
      <c r="Q163" s="83" t="s">
        <v>52</v>
      </c>
    </row>
    <row r="164" spans="1:17" s="2" customFormat="1" ht="116.25" customHeight="1" x14ac:dyDescent="0.25">
      <c r="A164" s="94">
        <v>7</v>
      </c>
      <c r="B164" s="155"/>
      <c r="C164" s="155"/>
      <c r="D164" s="32" t="s">
        <v>173</v>
      </c>
      <c r="E164" s="120" t="s">
        <v>21</v>
      </c>
      <c r="F164" s="120" t="s">
        <v>21</v>
      </c>
      <c r="G164" s="120" t="s">
        <v>21</v>
      </c>
      <c r="H164" s="34" t="s">
        <v>21</v>
      </c>
      <c r="I164" s="120" t="s">
        <v>167</v>
      </c>
      <c r="J164" s="71">
        <v>5273269.76</v>
      </c>
      <c r="K164" s="67">
        <f t="shared" si="76"/>
        <v>5273269.76</v>
      </c>
      <c r="L164" s="51">
        <v>0</v>
      </c>
      <c r="M164" s="51">
        <v>0</v>
      </c>
      <c r="N164" s="67">
        <f t="shared" si="75"/>
        <v>5273269.76</v>
      </c>
      <c r="O164" s="51">
        <v>0</v>
      </c>
      <c r="P164" s="77" t="s">
        <v>165</v>
      </c>
      <c r="Q164" s="83" t="s">
        <v>52</v>
      </c>
    </row>
    <row r="165" spans="1:17" s="2" customFormat="1" ht="116.25" customHeight="1" x14ac:dyDescent="0.25">
      <c r="A165" s="94">
        <v>8</v>
      </c>
      <c r="B165" s="155"/>
      <c r="C165" s="155"/>
      <c r="D165" s="32" t="s">
        <v>174</v>
      </c>
      <c r="E165" s="32" t="s">
        <v>21</v>
      </c>
      <c r="F165" s="32" t="s">
        <v>21</v>
      </c>
      <c r="G165" s="32" t="s">
        <v>21</v>
      </c>
      <c r="H165" s="34" t="s">
        <v>21</v>
      </c>
      <c r="I165" s="120" t="s">
        <v>167</v>
      </c>
      <c r="J165" s="71">
        <v>448631.03999999998</v>
      </c>
      <c r="K165" s="67">
        <f t="shared" si="76"/>
        <v>448631.03999999998</v>
      </c>
      <c r="L165" s="51">
        <v>0</v>
      </c>
      <c r="M165" s="51">
        <v>0</v>
      </c>
      <c r="N165" s="67">
        <f t="shared" si="75"/>
        <v>448631.03999999998</v>
      </c>
      <c r="O165" s="51">
        <v>0</v>
      </c>
      <c r="P165" s="77" t="s">
        <v>165</v>
      </c>
      <c r="Q165" s="83" t="s">
        <v>52</v>
      </c>
    </row>
    <row r="166" spans="1:17" s="2" customFormat="1" ht="116.25" customHeight="1" x14ac:dyDescent="0.25">
      <c r="A166" s="94">
        <v>9</v>
      </c>
      <c r="B166" s="155"/>
      <c r="C166" s="155"/>
      <c r="D166" s="32" t="s">
        <v>175</v>
      </c>
      <c r="E166" s="120" t="s">
        <v>21</v>
      </c>
      <c r="F166" s="120" t="s">
        <v>21</v>
      </c>
      <c r="G166" s="120" t="s">
        <v>21</v>
      </c>
      <c r="H166" s="34" t="s">
        <v>21</v>
      </c>
      <c r="I166" s="120" t="s">
        <v>167</v>
      </c>
      <c r="J166" s="71">
        <v>3288271.36</v>
      </c>
      <c r="K166" s="67">
        <f t="shared" si="76"/>
        <v>3288271.36</v>
      </c>
      <c r="L166" s="51">
        <v>0</v>
      </c>
      <c r="M166" s="51">
        <v>0</v>
      </c>
      <c r="N166" s="67">
        <f t="shared" si="75"/>
        <v>3288271.36</v>
      </c>
      <c r="O166" s="51">
        <v>0</v>
      </c>
      <c r="P166" s="77" t="s">
        <v>165</v>
      </c>
      <c r="Q166" s="83" t="s">
        <v>52</v>
      </c>
    </row>
    <row r="167" spans="1:17" s="2" customFormat="1" ht="116.25" customHeight="1" x14ac:dyDescent="0.25">
      <c r="A167" s="94">
        <v>10</v>
      </c>
      <c r="B167" s="155"/>
      <c r="C167" s="155"/>
      <c r="D167" s="32" t="s">
        <v>176</v>
      </c>
      <c r="E167" s="32" t="s">
        <v>21</v>
      </c>
      <c r="F167" s="32" t="s">
        <v>21</v>
      </c>
      <c r="G167" s="32" t="s">
        <v>21</v>
      </c>
      <c r="H167" s="34" t="s">
        <v>21</v>
      </c>
      <c r="I167" s="120" t="s">
        <v>167</v>
      </c>
      <c r="J167" s="71">
        <v>5713241.5999999996</v>
      </c>
      <c r="K167" s="67">
        <f t="shared" si="76"/>
        <v>5713241.5999999996</v>
      </c>
      <c r="L167" s="51">
        <v>0</v>
      </c>
      <c r="M167" s="51">
        <v>0</v>
      </c>
      <c r="N167" s="67">
        <f t="shared" si="75"/>
        <v>5713241.5999999996</v>
      </c>
      <c r="O167" s="51">
        <v>0</v>
      </c>
      <c r="P167" s="77" t="s">
        <v>165</v>
      </c>
      <c r="Q167" s="83" t="s">
        <v>52</v>
      </c>
    </row>
    <row r="168" spans="1:17" s="2" customFormat="1" ht="116.25" customHeight="1" x14ac:dyDescent="0.25">
      <c r="A168" s="94">
        <v>11</v>
      </c>
      <c r="B168" s="155"/>
      <c r="C168" s="155"/>
      <c r="D168" s="32" t="s">
        <v>177</v>
      </c>
      <c r="E168" s="120" t="s">
        <v>21</v>
      </c>
      <c r="F168" s="120" t="s">
        <v>21</v>
      </c>
      <c r="G168" s="120" t="s">
        <v>21</v>
      </c>
      <c r="H168" s="34" t="s">
        <v>21</v>
      </c>
      <c r="I168" s="120" t="s">
        <v>167</v>
      </c>
      <c r="J168" s="71">
        <v>3009515.52</v>
      </c>
      <c r="K168" s="67">
        <f t="shared" si="76"/>
        <v>3009515.52</v>
      </c>
      <c r="L168" s="51">
        <v>0</v>
      </c>
      <c r="M168" s="51">
        <v>0</v>
      </c>
      <c r="N168" s="67">
        <f t="shared" si="75"/>
        <v>3009515.52</v>
      </c>
      <c r="O168" s="51">
        <v>0</v>
      </c>
      <c r="P168" s="77" t="s">
        <v>165</v>
      </c>
      <c r="Q168" s="83" t="s">
        <v>52</v>
      </c>
    </row>
    <row r="169" spans="1:17" s="4" customFormat="1" ht="32.25" customHeight="1" x14ac:dyDescent="0.3">
      <c r="A169" s="137" t="s">
        <v>178</v>
      </c>
      <c r="B169" s="138"/>
      <c r="C169" s="17"/>
      <c r="D169" s="17"/>
      <c r="E169" s="18"/>
      <c r="F169" s="18"/>
      <c r="G169" s="18"/>
      <c r="H169" s="18"/>
      <c r="I169" s="18"/>
      <c r="J169" s="53">
        <f>SUM(J158:J168)</f>
        <v>49999811.840000004</v>
      </c>
      <c r="K169" s="53">
        <f t="shared" ref="K169:O169" si="77">SUM(K158:K168)</f>
        <v>49999811.840000004</v>
      </c>
      <c r="L169" s="53">
        <f t="shared" si="77"/>
        <v>0</v>
      </c>
      <c r="M169" s="53">
        <f t="shared" si="77"/>
        <v>0</v>
      </c>
      <c r="N169" s="53">
        <f t="shared" si="77"/>
        <v>49999811.840000004</v>
      </c>
      <c r="O169" s="53">
        <f t="shared" si="77"/>
        <v>0</v>
      </c>
      <c r="P169" s="54"/>
      <c r="Q169" s="84"/>
    </row>
    <row r="170" spans="1:17" s="2" customFormat="1" ht="117" customHeight="1" x14ac:dyDescent="0.25">
      <c r="A170" s="14">
        <v>1</v>
      </c>
      <c r="B170" s="143" t="s">
        <v>40</v>
      </c>
      <c r="C170" s="143">
        <v>4802009206</v>
      </c>
      <c r="D170" s="32" t="s">
        <v>179</v>
      </c>
      <c r="E170" s="120" t="s">
        <v>21</v>
      </c>
      <c r="F170" s="120" t="s">
        <v>21</v>
      </c>
      <c r="G170" s="120" t="s">
        <v>21</v>
      </c>
      <c r="H170" s="34"/>
      <c r="I170" s="120" t="s">
        <v>67</v>
      </c>
      <c r="J170" s="67">
        <v>6327426.8600000003</v>
      </c>
      <c r="K170" s="67">
        <f>SUM(L170:O170)</f>
        <v>6327426.8600000003</v>
      </c>
      <c r="L170" s="51">
        <v>0</v>
      </c>
      <c r="M170" s="51">
        <v>0</v>
      </c>
      <c r="N170" s="67">
        <f t="shared" ref="N170:N182" si="78">J170</f>
        <v>6327426.8600000003</v>
      </c>
      <c r="O170" s="51">
        <v>0</v>
      </c>
      <c r="P170" s="77" t="s">
        <v>165</v>
      </c>
      <c r="Q170" s="83" t="s">
        <v>23</v>
      </c>
    </row>
    <row r="171" spans="1:17" s="2" customFormat="1" ht="117" customHeight="1" x14ac:dyDescent="0.25">
      <c r="A171" s="14">
        <v>2</v>
      </c>
      <c r="B171" s="155"/>
      <c r="C171" s="155"/>
      <c r="D171" s="32" t="s">
        <v>180</v>
      </c>
      <c r="E171" s="120" t="s">
        <v>21</v>
      </c>
      <c r="F171" s="120" t="s">
        <v>21</v>
      </c>
      <c r="G171" s="120" t="s">
        <v>21</v>
      </c>
      <c r="H171" s="34"/>
      <c r="I171" s="120" t="s">
        <v>67</v>
      </c>
      <c r="J171" s="67">
        <v>4294412.6399999997</v>
      </c>
      <c r="K171" s="67">
        <f>SUM(L171:O171)</f>
        <v>4294412.6399999997</v>
      </c>
      <c r="L171" s="51">
        <v>0</v>
      </c>
      <c r="M171" s="51">
        <v>0</v>
      </c>
      <c r="N171" s="67">
        <f t="shared" si="78"/>
        <v>4294412.6399999997</v>
      </c>
      <c r="O171" s="51">
        <v>0</v>
      </c>
      <c r="P171" s="77" t="s">
        <v>165</v>
      </c>
      <c r="Q171" s="83" t="s">
        <v>23</v>
      </c>
    </row>
    <row r="172" spans="1:17" s="2" customFormat="1" ht="117" customHeight="1" x14ac:dyDescent="0.25">
      <c r="A172" s="14">
        <v>3</v>
      </c>
      <c r="B172" s="155"/>
      <c r="C172" s="155"/>
      <c r="D172" s="32" t="s">
        <v>181</v>
      </c>
      <c r="E172" s="120" t="s">
        <v>21</v>
      </c>
      <c r="F172" s="120" t="s">
        <v>21</v>
      </c>
      <c r="G172" s="120" t="s">
        <v>21</v>
      </c>
      <c r="H172" s="34"/>
      <c r="I172" s="120" t="s">
        <v>67</v>
      </c>
      <c r="J172" s="67">
        <v>6588298.2400000002</v>
      </c>
      <c r="K172" s="67">
        <f>SUM(L172:O172)</f>
        <v>6588298.2400000002</v>
      </c>
      <c r="L172" s="51">
        <v>0</v>
      </c>
      <c r="M172" s="51">
        <v>0</v>
      </c>
      <c r="N172" s="67">
        <f t="shared" si="78"/>
        <v>6588298.2400000002</v>
      </c>
      <c r="O172" s="51">
        <v>0</v>
      </c>
      <c r="P172" s="77" t="s">
        <v>165</v>
      </c>
      <c r="Q172" s="83" t="s">
        <v>23</v>
      </c>
    </row>
    <row r="173" spans="1:17" s="2" customFormat="1" ht="117" customHeight="1" x14ac:dyDescent="0.25">
      <c r="A173" s="14">
        <v>4</v>
      </c>
      <c r="B173" s="155"/>
      <c r="C173" s="155"/>
      <c r="D173" s="32" t="s">
        <v>182</v>
      </c>
      <c r="E173" s="120" t="s">
        <v>21</v>
      </c>
      <c r="F173" s="120" t="s">
        <v>21</v>
      </c>
      <c r="G173" s="120" t="s">
        <v>21</v>
      </c>
      <c r="H173" s="34"/>
      <c r="I173" s="120" t="s">
        <v>67</v>
      </c>
      <c r="J173" s="67">
        <v>5661295.2199999997</v>
      </c>
      <c r="K173" s="67">
        <f>SUM(L173:O173)</f>
        <v>5661295.2199999997</v>
      </c>
      <c r="L173" s="51">
        <v>0</v>
      </c>
      <c r="M173" s="51">
        <v>0</v>
      </c>
      <c r="N173" s="67">
        <f t="shared" si="78"/>
        <v>5661295.2199999997</v>
      </c>
      <c r="O173" s="51">
        <v>0</v>
      </c>
      <c r="P173" s="77" t="s">
        <v>165</v>
      </c>
      <c r="Q173" s="83" t="s">
        <v>23</v>
      </c>
    </row>
    <row r="174" spans="1:17" s="2" customFormat="1" ht="117" customHeight="1" x14ac:dyDescent="0.25">
      <c r="A174" s="14">
        <v>5</v>
      </c>
      <c r="B174" s="155"/>
      <c r="C174" s="155"/>
      <c r="D174" s="32" t="s">
        <v>183</v>
      </c>
      <c r="E174" s="120" t="s">
        <v>21</v>
      </c>
      <c r="F174" s="120" t="s">
        <v>21</v>
      </c>
      <c r="G174" s="120" t="s">
        <v>21</v>
      </c>
      <c r="H174" s="34"/>
      <c r="I174" s="120" t="s">
        <v>67</v>
      </c>
      <c r="J174" s="67">
        <v>4319412.8600000003</v>
      </c>
      <c r="K174" s="67">
        <f>SUM(L174:O174)</f>
        <v>4319412.8600000003</v>
      </c>
      <c r="L174" s="51">
        <v>0</v>
      </c>
      <c r="M174" s="51">
        <v>0</v>
      </c>
      <c r="N174" s="67">
        <f t="shared" si="78"/>
        <v>4319412.8600000003</v>
      </c>
      <c r="O174" s="51">
        <v>0</v>
      </c>
      <c r="P174" s="77" t="s">
        <v>165</v>
      </c>
      <c r="Q174" s="83" t="s">
        <v>23</v>
      </c>
    </row>
    <row r="175" spans="1:17" s="2" customFormat="1" ht="117" customHeight="1" x14ac:dyDescent="0.25">
      <c r="A175" s="14">
        <v>6</v>
      </c>
      <c r="B175" s="155"/>
      <c r="C175" s="155"/>
      <c r="D175" s="32" t="s">
        <v>184</v>
      </c>
      <c r="E175" s="120" t="s">
        <v>21</v>
      </c>
      <c r="F175" s="120" t="s">
        <v>21</v>
      </c>
      <c r="G175" s="120" t="s">
        <v>21</v>
      </c>
      <c r="H175" s="34"/>
      <c r="I175" s="120" t="s">
        <v>67</v>
      </c>
      <c r="J175" s="67">
        <v>2281208.16</v>
      </c>
      <c r="K175" s="67">
        <f>SUM(L175:O175)</f>
        <v>2281208.16</v>
      </c>
      <c r="L175" s="51">
        <v>0</v>
      </c>
      <c r="M175" s="51">
        <v>0</v>
      </c>
      <c r="N175" s="67">
        <f t="shared" si="78"/>
        <v>2281208.16</v>
      </c>
      <c r="O175" s="51">
        <v>0</v>
      </c>
      <c r="P175" s="77" t="s">
        <v>165</v>
      </c>
      <c r="Q175" s="83" t="s">
        <v>23</v>
      </c>
    </row>
    <row r="176" spans="1:17" s="2" customFormat="1" ht="117" customHeight="1" x14ac:dyDescent="0.25">
      <c r="A176" s="14">
        <v>7</v>
      </c>
      <c r="B176" s="155"/>
      <c r="C176" s="155"/>
      <c r="D176" s="32" t="s">
        <v>185</v>
      </c>
      <c r="E176" s="120" t="s">
        <v>21</v>
      </c>
      <c r="F176" s="120" t="s">
        <v>21</v>
      </c>
      <c r="G176" s="120" t="s">
        <v>21</v>
      </c>
      <c r="H176" s="34"/>
      <c r="I176" s="120" t="s">
        <v>67</v>
      </c>
      <c r="J176" s="67">
        <v>2527540.3199999998</v>
      </c>
      <c r="K176" s="67">
        <f>SUM(L176:O176)</f>
        <v>2527540.3199999998</v>
      </c>
      <c r="L176" s="51">
        <v>0</v>
      </c>
      <c r="M176" s="51">
        <v>0</v>
      </c>
      <c r="N176" s="67">
        <f t="shared" si="78"/>
        <v>2527540.3199999998</v>
      </c>
      <c r="O176" s="51">
        <v>0</v>
      </c>
      <c r="P176" s="77" t="s">
        <v>165</v>
      </c>
      <c r="Q176" s="83" t="s">
        <v>23</v>
      </c>
    </row>
    <row r="177" spans="1:17" s="2" customFormat="1" ht="117" customHeight="1" x14ac:dyDescent="0.25">
      <c r="A177" s="14">
        <v>8</v>
      </c>
      <c r="B177" s="155"/>
      <c r="C177" s="155"/>
      <c r="D177" s="32" t="s">
        <v>186</v>
      </c>
      <c r="E177" s="120" t="s">
        <v>21</v>
      </c>
      <c r="F177" s="120" t="s">
        <v>21</v>
      </c>
      <c r="G177" s="120" t="s">
        <v>21</v>
      </c>
      <c r="H177" s="34"/>
      <c r="I177" s="120" t="s">
        <v>69</v>
      </c>
      <c r="J177" s="67">
        <v>40000000</v>
      </c>
      <c r="K177" s="67">
        <f>SUM(L177:O177)</f>
        <v>40000000</v>
      </c>
      <c r="L177" s="51">
        <v>0</v>
      </c>
      <c r="M177" s="51">
        <v>0</v>
      </c>
      <c r="N177" s="67">
        <f t="shared" si="78"/>
        <v>40000000</v>
      </c>
      <c r="O177" s="51">
        <v>0</v>
      </c>
      <c r="P177" s="77" t="s">
        <v>165</v>
      </c>
      <c r="Q177" s="83" t="s">
        <v>23</v>
      </c>
    </row>
    <row r="178" spans="1:17" s="2" customFormat="1" ht="117" customHeight="1" x14ac:dyDescent="0.25">
      <c r="A178" s="14">
        <v>9</v>
      </c>
      <c r="B178" s="155"/>
      <c r="C178" s="155"/>
      <c r="D178" s="32" t="s">
        <v>187</v>
      </c>
      <c r="E178" s="120" t="s">
        <v>21</v>
      </c>
      <c r="F178" s="120" t="s">
        <v>21</v>
      </c>
      <c r="G178" s="120" t="s">
        <v>21</v>
      </c>
      <c r="H178" s="34"/>
      <c r="I178" s="120" t="s">
        <v>69</v>
      </c>
      <c r="J178" s="67">
        <v>20000000</v>
      </c>
      <c r="K178" s="67">
        <f>SUM(L178:O178)</f>
        <v>20000000</v>
      </c>
      <c r="L178" s="51">
        <v>0</v>
      </c>
      <c r="M178" s="51">
        <v>0</v>
      </c>
      <c r="N178" s="67">
        <f t="shared" si="78"/>
        <v>20000000</v>
      </c>
      <c r="O178" s="51">
        <v>0</v>
      </c>
      <c r="P178" s="77" t="s">
        <v>165</v>
      </c>
      <c r="Q178" s="83" t="s">
        <v>23</v>
      </c>
    </row>
    <row r="179" spans="1:17" s="2" customFormat="1" ht="117" customHeight="1" x14ac:dyDescent="0.25">
      <c r="A179" s="14">
        <v>10</v>
      </c>
      <c r="B179" s="155"/>
      <c r="C179" s="155"/>
      <c r="D179" s="32" t="s">
        <v>188</v>
      </c>
      <c r="E179" s="120" t="s">
        <v>21</v>
      </c>
      <c r="F179" s="120" t="s">
        <v>21</v>
      </c>
      <c r="G179" s="120" t="s">
        <v>21</v>
      </c>
      <c r="H179" s="34"/>
      <c r="I179" s="120" t="s">
        <v>73</v>
      </c>
      <c r="J179" s="67">
        <v>3000000</v>
      </c>
      <c r="K179" s="67">
        <f>SUM(L179:O179)</f>
        <v>3000000</v>
      </c>
      <c r="L179" s="51">
        <v>0</v>
      </c>
      <c r="M179" s="51">
        <v>0</v>
      </c>
      <c r="N179" s="67">
        <f t="shared" si="78"/>
        <v>3000000</v>
      </c>
      <c r="O179" s="51">
        <v>0</v>
      </c>
      <c r="P179" s="77" t="s">
        <v>165</v>
      </c>
      <c r="Q179" s="83" t="s">
        <v>23</v>
      </c>
    </row>
    <row r="180" spans="1:17" s="2" customFormat="1" ht="117" customHeight="1" x14ac:dyDescent="0.25">
      <c r="A180" s="14">
        <v>11</v>
      </c>
      <c r="B180" s="155"/>
      <c r="C180" s="155"/>
      <c r="D180" s="32" t="s">
        <v>189</v>
      </c>
      <c r="E180" s="120" t="s">
        <v>21</v>
      </c>
      <c r="F180" s="120" t="s">
        <v>21</v>
      </c>
      <c r="G180" s="120" t="s">
        <v>21</v>
      </c>
      <c r="H180" s="34"/>
      <c r="I180" s="120" t="s">
        <v>44</v>
      </c>
      <c r="J180" s="67">
        <v>30000000</v>
      </c>
      <c r="K180" s="67">
        <f>SUM(L180:O180)</f>
        <v>30000000</v>
      </c>
      <c r="L180" s="51">
        <v>0</v>
      </c>
      <c r="M180" s="51">
        <v>0</v>
      </c>
      <c r="N180" s="67">
        <f t="shared" si="78"/>
        <v>30000000</v>
      </c>
      <c r="O180" s="51">
        <v>0</v>
      </c>
      <c r="P180" s="77" t="s">
        <v>165</v>
      </c>
      <c r="Q180" s="83" t="s">
        <v>23</v>
      </c>
    </row>
    <row r="181" spans="1:17" s="2" customFormat="1" ht="117" customHeight="1" x14ac:dyDescent="0.25">
      <c r="A181" s="14"/>
      <c r="B181" s="155"/>
      <c r="C181" s="155"/>
      <c r="D181" s="32" t="s">
        <v>190</v>
      </c>
      <c r="E181" s="120"/>
      <c r="F181" s="120"/>
      <c r="G181" s="120"/>
      <c r="H181" s="41"/>
      <c r="I181" s="120" t="s">
        <v>69</v>
      </c>
      <c r="J181" s="75">
        <v>14000000</v>
      </c>
      <c r="K181" s="67">
        <f>SUM(L181:O181)</f>
        <v>14000000</v>
      </c>
      <c r="L181" s="51">
        <v>0</v>
      </c>
      <c r="M181" s="51">
        <v>0</v>
      </c>
      <c r="N181" s="67">
        <f t="shared" si="78"/>
        <v>14000000</v>
      </c>
      <c r="O181" s="51">
        <v>0</v>
      </c>
      <c r="P181" s="77" t="s">
        <v>165</v>
      </c>
      <c r="Q181" s="83" t="s">
        <v>23</v>
      </c>
    </row>
    <row r="182" spans="1:17" s="2" customFormat="1" ht="117" customHeight="1" x14ac:dyDescent="0.25">
      <c r="A182" s="14">
        <v>12</v>
      </c>
      <c r="B182" s="156"/>
      <c r="C182" s="155"/>
      <c r="D182" s="121" t="s">
        <v>191</v>
      </c>
      <c r="E182" s="120" t="s">
        <v>21</v>
      </c>
      <c r="F182" s="120" t="s">
        <v>21</v>
      </c>
      <c r="G182" s="120" t="s">
        <v>21</v>
      </c>
      <c r="H182" s="41"/>
      <c r="I182" s="74" t="s">
        <v>76</v>
      </c>
      <c r="J182" s="75">
        <v>100000000</v>
      </c>
      <c r="K182" s="67">
        <f>SUM(L182:O182)</f>
        <v>100000000</v>
      </c>
      <c r="L182" s="51">
        <v>0</v>
      </c>
      <c r="M182" s="51">
        <v>0</v>
      </c>
      <c r="N182" s="67">
        <f t="shared" si="78"/>
        <v>100000000</v>
      </c>
      <c r="O182" s="51">
        <v>0</v>
      </c>
      <c r="P182" s="77" t="s">
        <v>165</v>
      </c>
      <c r="Q182" s="83" t="s">
        <v>23</v>
      </c>
    </row>
    <row r="183" spans="1:17" s="4" customFormat="1" ht="32.25" customHeight="1" x14ac:dyDescent="0.3">
      <c r="A183" s="137" t="s">
        <v>192</v>
      </c>
      <c r="B183" s="138"/>
      <c r="C183" s="17"/>
      <c r="D183" s="17"/>
      <c r="E183" s="18"/>
      <c r="F183" s="18"/>
      <c r="G183" s="18"/>
      <c r="H183" s="18"/>
      <c r="I183" s="18"/>
      <c r="J183" s="53">
        <f>SUM(J170:J182)</f>
        <v>238999594.30000001</v>
      </c>
      <c r="K183" s="53">
        <f t="shared" ref="K183:O183" si="79">SUM(K170:K182)</f>
        <v>238999594.30000001</v>
      </c>
      <c r="L183" s="53">
        <f t="shared" si="79"/>
        <v>0</v>
      </c>
      <c r="M183" s="53">
        <f t="shared" si="79"/>
        <v>0</v>
      </c>
      <c r="N183" s="53">
        <f t="shared" si="79"/>
        <v>238999594.30000001</v>
      </c>
      <c r="O183" s="53">
        <f t="shared" si="79"/>
        <v>0</v>
      </c>
      <c r="P183" s="54"/>
      <c r="Q183" s="84"/>
    </row>
    <row r="184" spans="1:17" s="2" customFormat="1" ht="116.25" customHeight="1" x14ac:dyDescent="0.25">
      <c r="A184" s="112">
        <v>1</v>
      </c>
      <c r="B184" s="113" t="s">
        <v>25</v>
      </c>
      <c r="C184" s="114">
        <v>480201593</v>
      </c>
      <c r="D184" s="115" t="s">
        <v>193</v>
      </c>
      <c r="E184" s="120" t="s">
        <v>21</v>
      </c>
      <c r="F184" s="120" t="s">
        <v>21</v>
      </c>
      <c r="G184" s="120" t="s">
        <v>21</v>
      </c>
      <c r="H184" s="34" t="s">
        <v>194</v>
      </c>
      <c r="I184" s="120" t="s">
        <v>195</v>
      </c>
      <c r="J184" s="71">
        <v>2473120</v>
      </c>
      <c r="K184" s="67">
        <f>SUM(L184:O184)</f>
        <v>2473120</v>
      </c>
      <c r="L184" s="51">
        <v>0</v>
      </c>
      <c r="M184" s="51">
        <v>0</v>
      </c>
      <c r="N184" s="67">
        <f>J184</f>
        <v>2473120</v>
      </c>
      <c r="O184" s="67">
        <v>0</v>
      </c>
      <c r="P184" s="77" t="s">
        <v>165</v>
      </c>
      <c r="Q184" s="83" t="s">
        <v>23</v>
      </c>
    </row>
    <row r="185" spans="1:17" s="4" customFormat="1" ht="32.25" customHeight="1" thickBot="1" x14ac:dyDescent="0.35">
      <c r="A185" s="137" t="s">
        <v>24</v>
      </c>
      <c r="B185" s="138"/>
      <c r="C185" s="17"/>
      <c r="D185" s="17"/>
      <c r="E185" s="18"/>
      <c r="F185" s="18"/>
      <c r="G185" s="18"/>
      <c r="H185" s="18"/>
      <c r="I185" s="18"/>
      <c r="J185" s="53">
        <f>SUM(J184)</f>
        <v>2473120</v>
      </c>
      <c r="K185" s="53">
        <f t="shared" ref="K185:O185" si="80">SUM(K184)</f>
        <v>2473120</v>
      </c>
      <c r="L185" s="53">
        <f t="shared" si="80"/>
        <v>0</v>
      </c>
      <c r="M185" s="53">
        <f t="shared" si="80"/>
        <v>0</v>
      </c>
      <c r="N185" s="53">
        <f t="shared" si="80"/>
        <v>2473120</v>
      </c>
      <c r="O185" s="53">
        <f t="shared" si="80"/>
        <v>0</v>
      </c>
      <c r="P185" s="54"/>
      <c r="Q185" s="84"/>
    </row>
    <row r="186" spans="1:17" s="2" customFormat="1" ht="116.25" customHeight="1" thickBot="1" x14ac:dyDescent="0.3">
      <c r="A186" s="112">
        <v>1</v>
      </c>
      <c r="B186" s="113" t="s">
        <v>224</v>
      </c>
      <c r="C186" s="114">
        <v>4802014100</v>
      </c>
      <c r="D186" s="115" t="s">
        <v>196</v>
      </c>
      <c r="E186" s="126" t="s">
        <v>21</v>
      </c>
      <c r="F186" s="126" t="s">
        <v>21</v>
      </c>
      <c r="G186" s="126" t="s">
        <v>21</v>
      </c>
      <c r="H186" s="34"/>
      <c r="I186" s="126" t="s">
        <v>51</v>
      </c>
      <c r="J186" s="71">
        <v>900000</v>
      </c>
      <c r="K186" s="67">
        <f>SUM(L186:O186)</f>
        <v>900000</v>
      </c>
      <c r="L186" s="51">
        <v>0</v>
      </c>
      <c r="M186" s="51">
        <v>0</v>
      </c>
      <c r="N186" s="67">
        <f>J186</f>
        <v>900000</v>
      </c>
      <c r="O186" s="67">
        <v>0</v>
      </c>
      <c r="P186" s="77" t="s">
        <v>165</v>
      </c>
      <c r="Q186" s="83" t="s">
        <v>23</v>
      </c>
    </row>
    <row r="187" spans="1:17" s="4" customFormat="1" ht="32.25" customHeight="1" thickBot="1" x14ac:dyDescent="0.35">
      <c r="A187" s="137" t="s">
        <v>24</v>
      </c>
      <c r="B187" s="138"/>
      <c r="C187" s="17"/>
      <c r="D187" s="17"/>
      <c r="E187" s="18"/>
      <c r="F187" s="18"/>
      <c r="G187" s="18"/>
      <c r="H187" s="18"/>
      <c r="I187" s="18"/>
      <c r="J187" s="53">
        <f>SUM(J186)</f>
        <v>900000</v>
      </c>
      <c r="K187" s="53">
        <f t="shared" ref="K187:O187" si="81">SUM(K186)</f>
        <v>900000</v>
      </c>
      <c r="L187" s="53">
        <f t="shared" si="81"/>
        <v>0</v>
      </c>
      <c r="M187" s="53">
        <f t="shared" si="81"/>
        <v>0</v>
      </c>
      <c r="N187" s="53">
        <f t="shared" si="81"/>
        <v>900000</v>
      </c>
      <c r="O187" s="53">
        <f t="shared" si="81"/>
        <v>0</v>
      </c>
      <c r="P187" s="54"/>
      <c r="Q187" s="84"/>
    </row>
    <row r="188" spans="1:17" ht="47.25" customHeight="1" x14ac:dyDescent="0.25">
      <c r="A188" s="152" t="s">
        <v>197</v>
      </c>
      <c r="B188" s="153"/>
      <c r="C188" s="153"/>
      <c r="D188" s="154"/>
      <c r="E188" s="20"/>
      <c r="F188" s="20"/>
      <c r="G188" s="20"/>
      <c r="H188" s="21"/>
      <c r="I188" s="21"/>
      <c r="J188" s="57">
        <f>J169+J183+J185+J187</f>
        <v>292372526.13999999</v>
      </c>
      <c r="K188" s="57">
        <f t="shared" ref="K188:O188" si="82">K169+K183+K185+K187</f>
        <v>292372526.13999999</v>
      </c>
      <c r="L188" s="57">
        <f t="shared" si="82"/>
        <v>0</v>
      </c>
      <c r="M188" s="57">
        <f t="shared" si="82"/>
        <v>0</v>
      </c>
      <c r="N188" s="57">
        <f t="shared" si="82"/>
        <v>292372526.13999999</v>
      </c>
      <c r="O188" s="57">
        <f t="shared" si="82"/>
        <v>0</v>
      </c>
      <c r="P188" s="58"/>
      <c r="Q188" s="85"/>
    </row>
    <row r="189" spans="1:17" ht="47.25" customHeight="1" x14ac:dyDescent="0.25">
      <c r="A189" s="22" t="s">
        <v>29</v>
      </c>
      <c r="B189" s="23"/>
      <c r="C189" s="24"/>
      <c r="D189" s="23"/>
      <c r="E189" s="23"/>
      <c r="F189" s="23"/>
      <c r="G189" s="23"/>
      <c r="H189" s="23"/>
      <c r="I189" s="23"/>
      <c r="J189" s="59">
        <v>0</v>
      </c>
      <c r="K189" s="59">
        <v>0</v>
      </c>
      <c r="L189" s="59">
        <v>0</v>
      </c>
      <c r="M189" s="59">
        <v>0</v>
      </c>
      <c r="N189" s="59">
        <v>0</v>
      </c>
      <c r="O189" s="59">
        <f>SUM(O174)</f>
        <v>0</v>
      </c>
      <c r="P189" s="60"/>
      <c r="Q189" s="86"/>
    </row>
    <row r="190" spans="1:17" ht="47.25" customHeight="1" x14ac:dyDescent="0.25">
      <c r="A190" s="25" t="s">
        <v>30</v>
      </c>
      <c r="B190" s="26"/>
      <c r="C190" s="27"/>
      <c r="D190" s="26"/>
      <c r="E190" s="26"/>
      <c r="F190" s="26"/>
      <c r="G190" s="26"/>
      <c r="H190" s="26"/>
      <c r="I190" s="26"/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2"/>
      <c r="Q190" s="87"/>
    </row>
    <row r="191" spans="1:17" ht="47.25" customHeight="1" x14ac:dyDescent="0.25">
      <c r="A191" s="28" t="s">
        <v>198</v>
      </c>
      <c r="B191" s="29"/>
      <c r="C191" s="29"/>
      <c r="D191" s="29"/>
      <c r="E191" s="29"/>
      <c r="F191" s="29"/>
      <c r="G191" s="29"/>
      <c r="H191" s="29"/>
      <c r="I191" s="29"/>
      <c r="J191" s="63">
        <f>J186+J184+J182+J181+J180+J179+J178+J177+J176+J175+J174+J173+J172+J171+J170+J168+J167+J166+J165+J164+J163+J162+J161+J160+J159+J158</f>
        <v>292372526.13999999</v>
      </c>
      <c r="K191" s="63">
        <f t="shared" ref="K191:O191" si="83">K186+K184+K182+K181+K180+K179+K178+K177+K176+K175+K174+K173+K172+K171+K170+K168+K167+K166+K165+K164+K163+K162+K161+K160+K159+K158</f>
        <v>292372526.13999999</v>
      </c>
      <c r="L191" s="63">
        <f t="shared" si="83"/>
        <v>0</v>
      </c>
      <c r="M191" s="63">
        <f t="shared" si="83"/>
        <v>0</v>
      </c>
      <c r="N191" s="63">
        <f t="shared" si="83"/>
        <v>292372526.13999999</v>
      </c>
      <c r="O191" s="63">
        <f t="shared" si="83"/>
        <v>0</v>
      </c>
      <c r="P191" s="64"/>
      <c r="Q191" s="88"/>
    </row>
    <row r="192" spans="1:17" s="179" customFormat="1" ht="60" customHeight="1" thickBot="1" x14ac:dyDescent="0.3">
      <c r="A192" s="135" t="s">
        <v>222</v>
      </c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78"/>
    </row>
    <row r="193" spans="1:17" s="2" customFormat="1" ht="116.25" customHeight="1" thickBot="1" x14ac:dyDescent="0.3">
      <c r="A193" s="112">
        <v>1</v>
      </c>
      <c r="B193" s="113" t="s">
        <v>33</v>
      </c>
      <c r="C193" s="114">
        <v>4802001831</v>
      </c>
      <c r="D193" s="115" t="s">
        <v>200</v>
      </c>
      <c r="E193" s="126" t="s">
        <v>21</v>
      </c>
      <c r="F193" s="126" t="s">
        <v>21</v>
      </c>
      <c r="G193" s="126" t="s">
        <v>21</v>
      </c>
      <c r="H193" s="34"/>
      <c r="I193" s="126" t="s">
        <v>201</v>
      </c>
      <c r="J193" s="71">
        <v>2480066</v>
      </c>
      <c r="K193" s="67">
        <f>SUM(L193:O193)</f>
        <v>2480066</v>
      </c>
      <c r="L193" s="51">
        <v>0</v>
      </c>
      <c r="M193" s="51">
        <f>J193</f>
        <v>2480066</v>
      </c>
      <c r="N193" s="67">
        <v>0</v>
      </c>
      <c r="O193" s="67">
        <v>0</v>
      </c>
      <c r="P193" s="77" t="s">
        <v>199</v>
      </c>
      <c r="Q193" s="83" t="s">
        <v>199</v>
      </c>
    </row>
    <row r="194" spans="1:17" s="4" customFormat="1" ht="32.25" customHeight="1" thickBot="1" x14ac:dyDescent="0.35">
      <c r="A194" s="137" t="s">
        <v>24</v>
      </c>
      <c r="B194" s="138"/>
      <c r="C194" s="17"/>
      <c r="D194" s="17"/>
      <c r="E194" s="18"/>
      <c r="F194" s="18"/>
      <c r="G194" s="18"/>
      <c r="H194" s="18"/>
      <c r="I194" s="18"/>
      <c r="J194" s="53">
        <f>SUM(J193)</f>
        <v>2480066</v>
      </c>
      <c r="K194" s="53">
        <f t="shared" ref="K194:O194" si="84">SUM(K193)</f>
        <v>2480066</v>
      </c>
      <c r="L194" s="53">
        <f t="shared" si="84"/>
        <v>0</v>
      </c>
      <c r="M194" s="53">
        <f t="shared" si="84"/>
        <v>2480066</v>
      </c>
      <c r="N194" s="53">
        <f t="shared" si="84"/>
        <v>0</v>
      </c>
      <c r="O194" s="53">
        <f t="shared" si="84"/>
        <v>0</v>
      </c>
      <c r="P194" s="54"/>
      <c r="Q194" s="84"/>
    </row>
    <row r="195" spans="1:17" ht="47.25" customHeight="1" x14ac:dyDescent="0.25">
      <c r="A195" s="141" t="s">
        <v>117</v>
      </c>
      <c r="B195" s="142"/>
      <c r="C195" s="142"/>
      <c r="D195" s="142"/>
      <c r="E195" s="20"/>
      <c r="F195" s="20"/>
      <c r="G195" s="20"/>
      <c r="H195" s="21"/>
      <c r="I195" s="21"/>
      <c r="J195" s="57">
        <f>J194</f>
        <v>2480066</v>
      </c>
      <c r="K195" s="57">
        <f>K196+K197+K198</f>
        <v>2480066</v>
      </c>
      <c r="L195" s="57">
        <f t="shared" ref="K195:O195" si="85">L194</f>
        <v>0</v>
      </c>
      <c r="M195" s="57">
        <f t="shared" si="85"/>
        <v>2480066</v>
      </c>
      <c r="N195" s="57">
        <f t="shared" si="85"/>
        <v>0</v>
      </c>
      <c r="O195" s="57">
        <f t="shared" si="85"/>
        <v>0</v>
      </c>
      <c r="P195" s="58"/>
      <c r="Q195" s="85"/>
    </row>
    <row r="196" spans="1:17" ht="47.25" customHeight="1" x14ac:dyDescent="0.25">
      <c r="A196" s="22" t="s">
        <v>29</v>
      </c>
      <c r="B196" s="23"/>
      <c r="C196" s="24"/>
      <c r="D196" s="23"/>
      <c r="E196" s="23"/>
      <c r="F196" s="23"/>
      <c r="G196" s="23"/>
      <c r="H196" s="23"/>
      <c r="I196" s="23"/>
      <c r="J196" s="59">
        <v>0</v>
      </c>
      <c r="K196" s="59">
        <v>0</v>
      </c>
      <c r="L196" s="59">
        <v>0</v>
      </c>
      <c r="M196" s="59">
        <v>0</v>
      </c>
      <c r="N196" s="59">
        <v>0</v>
      </c>
      <c r="O196" s="59">
        <f>SUM(O182)</f>
        <v>0</v>
      </c>
      <c r="P196" s="60"/>
      <c r="Q196" s="86"/>
    </row>
    <row r="197" spans="1:17" ht="47.25" customHeight="1" x14ac:dyDescent="0.25">
      <c r="A197" s="25" t="s">
        <v>30</v>
      </c>
      <c r="B197" s="26"/>
      <c r="C197" s="27"/>
      <c r="D197" s="26"/>
      <c r="E197" s="26"/>
      <c r="F197" s="26"/>
      <c r="G197" s="26"/>
      <c r="H197" s="26"/>
      <c r="I197" s="26"/>
      <c r="J197" s="61">
        <v>0</v>
      </c>
      <c r="K197" s="61">
        <v>0</v>
      </c>
      <c r="L197" s="61">
        <v>0</v>
      </c>
      <c r="M197" s="61">
        <v>0</v>
      </c>
      <c r="N197" s="61">
        <v>0</v>
      </c>
      <c r="O197" s="61">
        <f>O182+O191+O192</f>
        <v>0</v>
      </c>
      <c r="P197" s="62"/>
      <c r="Q197" s="87"/>
    </row>
    <row r="198" spans="1:17" ht="47.25" customHeight="1" thickBot="1" x14ac:dyDescent="0.3">
      <c r="A198" s="28" t="s">
        <v>101</v>
      </c>
      <c r="B198" s="29"/>
      <c r="C198" s="29"/>
      <c r="D198" s="29"/>
      <c r="E198" s="29"/>
      <c r="F198" s="29"/>
      <c r="G198" s="29"/>
      <c r="H198" s="29"/>
      <c r="I198" s="29"/>
      <c r="J198" s="63">
        <f>J193</f>
        <v>2480066</v>
      </c>
      <c r="K198" s="63">
        <f t="shared" ref="K198:O198" si="86">K193</f>
        <v>2480066</v>
      </c>
      <c r="L198" s="63">
        <f t="shared" si="86"/>
        <v>0</v>
      </c>
      <c r="M198" s="63">
        <f t="shared" si="86"/>
        <v>2480066</v>
      </c>
      <c r="N198" s="63">
        <f t="shared" si="86"/>
        <v>0</v>
      </c>
      <c r="O198" s="63">
        <f t="shared" si="86"/>
        <v>0</v>
      </c>
      <c r="P198" s="64"/>
      <c r="Q198" s="88"/>
    </row>
    <row r="199" spans="1:17" s="2" customFormat="1" ht="60" customHeight="1" thickBot="1" x14ac:dyDescent="0.3">
      <c r="A199" s="158" t="s">
        <v>202</v>
      </c>
      <c r="B199" s="159"/>
      <c r="C199" s="159"/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60"/>
    </row>
    <row r="200" spans="1:17" ht="47.25" customHeight="1" x14ac:dyDescent="0.25">
      <c r="A200" s="152" t="s">
        <v>203</v>
      </c>
      <c r="B200" s="153"/>
      <c r="C200" s="153"/>
      <c r="D200" s="154"/>
      <c r="E200" s="20"/>
      <c r="F200" s="20"/>
      <c r="G200" s="20"/>
      <c r="H200" s="21"/>
      <c r="I200" s="21"/>
      <c r="J200" s="57">
        <f>SUM(J10+J21+J45+J57+J66+J83+J90+J99+J114+J153+J188+J195)</f>
        <v>825514854.04000008</v>
      </c>
      <c r="K200" s="57">
        <f>K201+K202+K203</f>
        <v>825514854.04000008</v>
      </c>
      <c r="L200" s="57">
        <f t="shared" ref="K200:O200" si="87">SUM(L10+L21+L45+L57+L66+L83+L90+L99+L114+L153+L188+L195)</f>
        <v>551115.42000000004</v>
      </c>
      <c r="M200" s="57">
        <f t="shared" si="87"/>
        <v>107069943.73</v>
      </c>
      <c r="N200" s="57">
        <f t="shared" si="87"/>
        <v>717893794.8900001</v>
      </c>
      <c r="O200" s="57">
        <f t="shared" si="87"/>
        <v>0</v>
      </c>
      <c r="P200" s="58"/>
      <c r="Q200" s="85"/>
    </row>
    <row r="201" spans="1:17" ht="47.25" customHeight="1" x14ac:dyDescent="0.25">
      <c r="A201" s="22" t="s">
        <v>46</v>
      </c>
      <c r="B201" s="23"/>
      <c r="C201" s="24"/>
      <c r="D201" s="23"/>
      <c r="E201" s="23"/>
      <c r="F201" s="23"/>
      <c r="G201" s="23"/>
      <c r="H201" s="23"/>
      <c r="I201" s="23"/>
      <c r="J201" s="59">
        <f>J196+J189+J154+J115+J100+J91+J84+J67+J58+J46+J22+J11</f>
        <v>14361905.58</v>
      </c>
      <c r="K201" s="59">
        <f t="shared" ref="K201:O201" si="88">K11+K19+K46+K58+K67+K84+K91+K100+K115+K154+K189+K196</f>
        <v>14361905.58</v>
      </c>
      <c r="L201" s="59">
        <f t="shared" si="88"/>
        <v>0</v>
      </c>
      <c r="M201" s="59">
        <f t="shared" si="88"/>
        <v>14074667.470000001</v>
      </c>
      <c r="N201" s="59">
        <f t="shared" si="88"/>
        <v>287238.11</v>
      </c>
      <c r="O201" s="59">
        <f t="shared" si="88"/>
        <v>0</v>
      </c>
      <c r="P201" s="60"/>
      <c r="Q201" s="86"/>
    </row>
    <row r="202" spans="1:17" ht="47.25" customHeight="1" x14ac:dyDescent="0.25">
      <c r="A202" s="25" t="s">
        <v>204</v>
      </c>
      <c r="B202" s="26"/>
      <c r="C202" s="27"/>
      <c r="D202" s="26"/>
      <c r="E202" s="26"/>
      <c r="F202" s="26"/>
      <c r="G202" s="26"/>
      <c r="H202" s="26"/>
      <c r="I202" s="26"/>
      <c r="J202" s="61">
        <f>J197+J190+J155+J116+J101+J92+J85+J68+J59+J47+J23+J12</f>
        <v>100166250.31</v>
      </c>
      <c r="K202" s="61">
        <f t="shared" ref="J202:O202" si="89">K12+K23+K47+K59+K68+K85+K92+K101+K116+K155+K190+K197</f>
        <v>100166250.31</v>
      </c>
      <c r="L202" s="61">
        <f t="shared" si="89"/>
        <v>551115.42000000004</v>
      </c>
      <c r="M202" s="61">
        <f t="shared" si="89"/>
        <v>90515210.260000005</v>
      </c>
      <c r="N202" s="61">
        <f t="shared" si="89"/>
        <v>9099924.6299999934</v>
      </c>
      <c r="O202" s="61">
        <f t="shared" si="89"/>
        <v>0</v>
      </c>
      <c r="P202" s="62"/>
      <c r="Q202" s="87"/>
    </row>
    <row r="203" spans="1:17" ht="47.25" customHeight="1" x14ac:dyDescent="0.25">
      <c r="A203" s="28" t="s">
        <v>205</v>
      </c>
      <c r="B203" s="29"/>
      <c r="C203" s="29"/>
      <c r="D203" s="29"/>
      <c r="E203" s="29"/>
      <c r="F203" s="29"/>
      <c r="G203" s="29"/>
      <c r="H203" s="29"/>
      <c r="I203" s="29"/>
      <c r="J203" s="63">
        <f>J13+J24+J48+J60+J69+J86+J93+J102+J117+J156+J191+J198</f>
        <v>710986698.1500001</v>
      </c>
      <c r="K203" s="63">
        <f t="shared" ref="K203:O203" si="90">K13+K24+K48+K60+K69+K86+K93+K102+K117+K156+K191+K198</f>
        <v>710986698.1500001</v>
      </c>
      <c r="L203" s="63">
        <f t="shared" si="90"/>
        <v>0</v>
      </c>
      <c r="M203" s="63">
        <f t="shared" si="90"/>
        <v>2480066</v>
      </c>
      <c r="N203" s="63">
        <f t="shared" si="90"/>
        <v>708506632.1500001</v>
      </c>
      <c r="O203" s="63">
        <f t="shared" si="90"/>
        <v>0</v>
      </c>
      <c r="P203" s="64"/>
      <c r="Q203" s="88"/>
    </row>
  </sheetData>
  <mergeCells count="104">
    <mergeCell ref="C50:C51"/>
    <mergeCell ref="C75:C81"/>
    <mergeCell ref="C108:C110"/>
    <mergeCell ref="A199:Q199"/>
    <mergeCell ref="A200:D200"/>
    <mergeCell ref="A3:A4"/>
    <mergeCell ref="B3:B4"/>
    <mergeCell ref="B15:B17"/>
    <mergeCell ref="B26:B29"/>
    <mergeCell ref="B31:B33"/>
    <mergeCell ref="B35:B41"/>
    <mergeCell ref="B50:B51"/>
    <mergeCell ref="B75:B81"/>
    <mergeCell ref="A185:B185"/>
    <mergeCell ref="A187:B187"/>
    <mergeCell ref="A188:D188"/>
    <mergeCell ref="A192:Q192"/>
    <mergeCell ref="A194:B194"/>
    <mergeCell ref="A195:D195"/>
    <mergeCell ref="A150:B150"/>
    <mergeCell ref="A152:B152"/>
    <mergeCell ref="A153:D153"/>
    <mergeCell ref="A157:Q157"/>
    <mergeCell ref="A169:B169"/>
    <mergeCell ref="A183:B183"/>
    <mergeCell ref="B158:B168"/>
    <mergeCell ref="B170:B182"/>
    <mergeCell ref="C158:C168"/>
    <mergeCell ref="C170:C182"/>
    <mergeCell ref="A138:B138"/>
    <mergeCell ref="A140:B140"/>
    <mergeCell ref="A142:B142"/>
    <mergeCell ref="A144:B144"/>
    <mergeCell ref="A146:B146"/>
    <mergeCell ref="A148:B148"/>
    <mergeCell ref="A126:B126"/>
    <mergeCell ref="A128:B128"/>
    <mergeCell ref="A130:B130"/>
    <mergeCell ref="A132:B132"/>
    <mergeCell ref="A134:B134"/>
    <mergeCell ref="A136:B136"/>
    <mergeCell ref="A113:B113"/>
    <mergeCell ref="A114:D114"/>
    <mergeCell ref="A118:Q118"/>
    <mergeCell ref="A120:B120"/>
    <mergeCell ref="A122:B122"/>
    <mergeCell ref="A124:B124"/>
    <mergeCell ref="A98:B98"/>
    <mergeCell ref="A99:D99"/>
    <mergeCell ref="A103:Q103"/>
    <mergeCell ref="A105:B105"/>
    <mergeCell ref="A107:B107"/>
    <mergeCell ref="A111:B111"/>
    <mergeCell ref="B108:B110"/>
    <mergeCell ref="A83:D83"/>
    <mergeCell ref="A87:Q87"/>
    <mergeCell ref="A89:B89"/>
    <mergeCell ref="A90:D90"/>
    <mergeCell ref="A94:Q94"/>
    <mergeCell ref="A96:B96"/>
    <mergeCell ref="A65:B65"/>
    <mergeCell ref="A66:D66"/>
    <mergeCell ref="A70:Q70"/>
    <mergeCell ref="A72:B72"/>
    <mergeCell ref="A74:B74"/>
    <mergeCell ref="A82:B82"/>
    <mergeCell ref="A52:B52"/>
    <mergeCell ref="A54:B54"/>
    <mergeCell ref="A56:B56"/>
    <mergeCell ref="A57:D57"/>
    <mergeCell ref="A61:Q61"/>
    <mergeCell ref="A63:B63"/>
    <mergeCell ref="A30:B30"/>
    <mergeCell ref="A34:B34"/>
    <mergeCell ref="A42:B42"/>
    <mergeCell ref="A44:B44"/>
    <mergeCell ref="A45:D45"/>
    <mergeCell ref="A49:Q49"/>
    <mergeCell ref="A10:D10"/>
    <mergeCell ref="A14:Q14"/>
    <mergeCell ref="A18:B18"/>
    <mergeCell ref="A20:B20"/>
    <mergeCell ref="A21:D21"/>
    <mergeCell ref="A25:Q25"/>
    <mergeCell ref="C15:C17"/>
    <mergeCell ref="C26:C29"/>
    <mergeCell ref="C31:C33"/>
    <mergeCell ref="C35:C41"/>
    <mergeCell ref="N1:Q1"/>
    <mergeCell ref="A2:Q2"/>
    <mergeCell ref="K3:O3"/>
    <mergeCell ref="A5:Q5"/>
    <mergeCell ref="A7:B7"/>
    <mergeCell ref="A9:B9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</mergeCells>
  <pageMargins left="0.25" right="0.25" top="0.75" bottom="0.75" header="0.3" footer="0.3"/>
  <pageSetup paperSize="9" scale="2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ColWidth="9" defaultRowHeight="15" x14ac:dyDescent="0.25"/>
  <cols>
    <col min="2" max="2" width="26.7109375" customWidth="1"/>
  </cols>
  <sheetData>
    <row r="2" spans="2:2" ht="15.75" x14ac:dyDescent="0.25">
      <c r="B2" s="1" t="s">
        <v>206</v>
      </c>
    </row>
    <row r="3" spans="2:2" ht="31.5" x14ac:dyDescent="0.25">
      <c r="B3" s="1" t="s">
        <v>207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2022-11-03T07:57:00Z</cp:lastPrinted>
  <dcterms:created xsi:type="dcterms:W3CDTF">2021-07-02T07:35:00Z</dcterms:created>
  <dcterms:modified xsi:type="dcterms:W3CDTF">2026-02-02T08:40:42Z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5192DCF0C73C470BB0D67AB57888ECFA</vt:lpwstr>
  </property>
  <property fmtid="{D5CDD505-2E9C-101B-9397-08002B2CF9AE}" pid="3" name="KSOProductBuildVer">
    <vt:lpwstr>1049-12.2.0.23196</vt:lpwstr>
  </property>
</Properties>
</file>