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F099C906-3B0D-4EC1-BEE6-C6F2EB0E61A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 " sheetId="7" r:id="rId1"/>
    <sheet name="Лист2" sheetId="4" state="hidden" r:id="rId2"/>
  </sheets>
  <definedNames>
    <definedName name="_xlnm._FilterDatabase" localSheetId="0" hidden="1">'2026_ЦЗ '!$A$4:$Q$4</definedName>
    <definedName name="_xlnm.Print_Area" localSheetId="0">'2026_ЦЗ '!$A$1:$Q$468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81" i="7" l="1"/>
  <c r="L481" i="7"/>
  <c r="M481" i="7"/>
  <c r="N481" i="7"/>
  <c r="O481" i="7"/>
  <c r="J481" i="7"/>
  <c r="K456" i="7"/>
  <c r="K459" i="7"/>
  <c r="L459" i="7"/>
  <c r="M459" i="7"/>
  <c r="N459" i="7"/>
  <c r="O459" i="7"/>
  <c r="J459" i="7"/>
  <c r="L456" i="7"/>
  <c r="M456" i="7"/>
  <c r="N456" i="7"/>
  <c r="O456" i="7"/>
  <c r="J456" i="7"/>
  <c r="K453" i="7"/>
  <c r="K450" i="7"/>
  <c r="K451" i="7"/>
  <c r="K452" i="7"/>
  <c r="K454" i="7"/>
  <c r="K449" i="7"/>
  <c r="K448" i="7"/>
  <c r="K445" i="7"/>
  <c r="K446" i="7"/>
  <c r="K444" i="7"/>
  <c r="K443" i="7"/>
  <c r="K438" i="7"/>
  <c r="K439" i="7"/>
  <c r="K440" i="7"/>
  <c r="K441" i="7"/>
  <c r="K437" i="7"/>
  <c r="K436" i="7"/>
  <c r="L434" i="7"/>
  <c r="M434" i="7"/>
  <c r="N434" i="7"/>
  <c r="O434" i="7"/>
  <c r="J434" i="7"/>
  <c r="J430" i="7"/>
  <c r="K429" i="7"/>
  <c r="K427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13" i="7"/>
  <c r="K412" i="7"/>
  <c r="K410" i="7"/>
  <c r="K403" i="7"/>
  <c r="K404" i="7"/>
  <c r="K405" i="7"/>
  <c r="K406" i="7"/>
  <c r="K407" i="7"/>
  <c r="K408" i="7"/>
  <c r="K409" i="7"/>
  <c r="K402" i="7"/>
  <c r="K401" i="7"/>
  <c r="K399" i="7"/>
  <c r="K398" i="7"/>
  <c r="K434" i="7" s="1"/>
  <c r="K431" i="7" s="1"/>
  <c r="K396" i="7"/>
  <c r="K395" i="7"/>
  <c r="J394" i="7"/>
  <c r="K393" i="7"/>
  <c r="K392" i="7"/>
  <c r="K391" i="7"/>
  <c r="K386" i="7"/>
  <c r="K389" i="7"/>
  <c r="L389" i="7"/>
  <c r="M389" i="7"/>
  <c r="N389" i="7"/>
  <c r="O389" i="7"/>
  <c r="J389" i="7"/>
  <c r="L386" i="7"/>
  <c r="M386" i="7"/>
  <c r="N386" i="7"/>
  <c r="O386" i="7"/>
  <c r="J386" i="7"/>
  <c r="K380" i="7"/>
  <c r="K381" i="7"/>
  <c r="K382" i="7"/>
  <c r="K383" i="7"/>
  <c r="K384" i="7"/>
  <c r="K379" i="7"/>
  <c r="K378" i="7"/>
  <c r="K377" i="7"/>
  <c r="K376" i="7"/>
  <c r="K375" i="7"/>
  <c r="K374" i="7"/>
  <c r="K369" i="7"/>
  <c r="J369" i="7"/>
  <c r="K372" i="7"/>
  <c r="L372" i="7"/>
  <c r="M372" i="7"/>
  <c r="N372" i="7"/>
  <c r="O372" i="7"/>
  <c r="J372" i="7"/>
  <c r="K370" i="7"/>
  <c r="L370" i="7"/>
  <c r="M370" i="7"/>
  <c r="N370" i="7"/>
  <c r="O370" i="7"/>
  <c r="J370" i="7"/>
  <c r="L369" i="7"/>
  <c r="M369" i="7"/>
  <c r="N369" i="7"/>
  <c r="O369" i="7"/>
  <c r="K368" i="7"/>
  <c r="K367" i="7"/>
  <c r="K365" i="7"/>
  <c r="K361" i="7"/>
  <c r="K362" i="7"/>
  <c r="K363" i="7"/>
  <c r="K364" i="7"/>
  <c r="K360" i="7"/>
  <c r="K359" i="7"/>
  <c r="K357" i="7"/>
  <c r="K356" i="7"/>
  <c r="L356" i="7"/>
  <c r="M356" i="7"/>
  <c r="N356" i="7"/>
  <c r="O356" i="7"/>
  <c r="J356" i="7"/>
  <c r="K355" i="7"/>
  <c r="K354" i="7"/>
  <c r="K353" i="7"/>
  <c r="K351" i="7"/>
  <c r="L349" i="7"/>
  <c r="M349" i="7"/>
  <c r="N349" i="7"/>
  <c r="O349" i="7"/>
  <c r="J349" i="7"/>
  <c r="K344" i="7"/>
  <c r="K343" i="7"/>
  <c r="K341" i="7"/>
  <c r="K339" i="7"/>
  <c r="K349" i="7" s="1"/>
  <c r="K346" i="7" s="1"/>
  <c r="K338" i="7"/>
  <c r="L338" i="7"/>
  <c r="M338" i="7"/>
  <c r="N338" i="7"/>
  <c r="O338" i="7"/>
  <c r="J338" i="7"/>
  <c r="K337" i="7"/>
  <c r="K336" i="7"/>
  <c r="L336" i="7"/>
  <c r="M336" i="7"/>
  <c r="N336" i="7"/>
  <c r="O336" i="7"/>
  <c r="J336" i="7"/>
  <c r="K335" i="7"/>
  <c r="K334" i="7"/>
  <c r="K333" i="7"/>
  <c r="K331" i="7"/>
  <c r="L331" i="7"/>
  <c r="M331" i="7"/>
  <c r="N331" i="7"/>
  <c r="O331" i="7"/>
  <c r="J331" i="7"/>
  <c r="K328" i="7"/>
  <c r="L328" i="7"/>
  <c r="M328" i="7"/>
  <c r="N328" i="7"/>
  <c r="O328" i="7"/>
  <c r="J328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14" i="7"/>
  <c r="K313" i="7"/>
  <c r="K312" i="7"/>
  <c r="K310" i="7"/>
  <c r="K309" i="7"/>
  <c r="K308" i="7"/>
  <c r="L308" i="7"/>
  <c r="M308" i="7"/>
  <c r="N308" i="7"/>
  <c r="O308" i="7"/>
  <c r="J308" i="7"/>
  <c r="K307" i="7"/>
  <c r="K306" i="7"/>
  <c r="K305" i="7"/>
  <c r="K303" i="7"/>
  <c r="J301" i="7"/>
  <c r="K297" i="7"/>
  <c r="K289" i="7"/>
  <c r="K290" i="7"/>
  <c r="K291" i="7"/>
  <c r="K292" i="7"/>
  <c r="K293" i="7"/>
  <c r="K294" i="7"/>
  <c r="K295" i="7"/>
  <c r="K296" i="7"/>
  <c r="K288" i="7"/>
  <c r="K287" i="7"/>
  <c r="K285" i="7"/>
  <c r="K284" i="7"/>
  <c r="K282" i="7"/>
  <c r="K280" i="7"/>
  <c r="K279" i="7"/>
  <c r="K277" i="7"/>
  <c r="K275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50" i="7"/>
  <c r="K249" i="7"/>
  <c r="K248" i="7"/>
  <c r="K247" i="7"/>
  <c r="J245" i="7"/>
  <c r="J243" i="7"/>
  <c r="K240" i="7"/>
  <c r="K238" i="7"/>
  <c r="K237" i="7"/>
  <c r="J236" i="7"/>
  <c r="K228" i="7"/>
  <c r="K229" i="7"/>
  <c r="K230" i="7"/>
  <c r="K231" i="7"/>
  <c r="K232" i="7"/>
  <c r="K233" i="7"/>
  <c r="K234" i="7"/>
  <c r="K235" i="7"/>
  <c r="K227" i="7"/>
  <c r="K226" i="7"/>
  <c r="K225" i="7"/>
  <c r="L225" i="7"/>
  <c r="M225" i="7"/>
  <c r="N225" i="7"/>
  <c r="O225" i="7"/>
  <c r="J225" i="7"/>
  <c r="K224" i="7"/>
  <c r="K223" i="7"/>
  <c r="K222" i="7"/>
  <c r="K221" i="7"/>
  <c r="K219" i="7"/>
  <c r="K217" i="7"/>
  <c r="J216" i="7"/>
  <c r="K215" i="7"/>
  <c r="K214" i="7"/>
  <c r="K213" i="7"/>
  <c r="L211" i="7"/>
  <c r="M211" i="7"/>
  <c r="N211" i="7"/>
  <c r="O211" i="7"/>
  <c r="J211" i="7"/>
  <c r="L209" i="7"/>
  <c r="M209" i="7"/>
  <c r="N209" i="7"/>
  <c r="O209" i="7"/>
  <c r="J209" i="7"/>
  <c r="K206" i="7"/>
  <c r="K204" i="7"/>
  <c r="K202" i="7"/>
  <c r="K200" i="7"/>
  <c r="K198" i="7"/>
  <c r="K196" i="7"/>
  <c r="K194" i="7"/>
  <c r="K186" i="7"/>
  <c r="K187" i="7"/>
  <c r="K188" i="7"/>
  <c r="K189" i="7"/>
  <c r="K190" i="7"/>
  <c r="K191" i="7"/>
  <c r="K192" i="7"/>
  <c r="K185" i="7"/>
  <c r="K184" i="7"/>
  <c r="J183" i="7"/>
  <c r="K182" i="7"/>
  <c r="K181" i="7"/>
  <c r="K180" i="7"/>
  <c r="K179" i="7"/>
  <c r="K177" i="7"/>
  <c r="K175" i="7"/>
  <c r="K173" i="7"/>
  <c r="K211" i="7" s="1"/>
  <c r="K171" i="7"/>
  <c r="K169" i="7"/>
  <c r="J168" i="7"/>
  <c r="K167" i="7"/>
  <c r="K166" i="7"/>
  <c r="K165" i="7"/>
  <c r="L163" i="7"/>
  <c r="M163" i="7"/>
  <c r="N163" i="7"/>
  <c r="O163" i="7"/>
  <c r="J163" i="7"/>
  <c r="J161" i="7"/>
  <c r="K158" i="7"/>
  <c r="K156" i="7"/>
  <c r="K154" i="7"/>
  <c r="K152" i="7"/>
  <c r="K150" i="7"/>
  <c r="K148" i="7"/>
  <c r="K146" i="7"/>
  <c r="L145" i="7"/>
  <c r="K144" i="7"/>
  <c r="K145" i="7" s="1"/>
  <c r="K142" i="7"/>
  <c r="K140" i="7"/>
  <c r="K139" i="7"/>
  <c r="L139" i="7"/>
  <c r="M139" i="7"/>
  <c r="N139" i="7"/>
  <c r="O139" i="7"/>
  <c r="J139" i="7"/>
  <c r="K138" i="7"/>
  <c r="K137" i="7"/>
  <c r="K136" i="7"/>
  <c r="L136" i="7"/>
  <c r="M136" i="7"/>
  <c r="N136" i="7"/>
  <c r="O136" i="7"/>
  <c r="J136" i="7"/>
  <c r="K134" i="7"/>
  <c r="K135" i="7"/>
  <c r="K133" i="7"/>
  <c r="K132" i="7"/>
  <c r="K131" i="7"/>
  <c r="K130" i="7"/>
  <c r="L129" i="7"/>
  <c r="M129" i="7"/>
  <c r="N129" i="7"/>
  <c r="O129" i="7"/>
  <c r="J129" i="7"/>
  <c r="K128" i="7"/>
  <c r="K129" i="7" s="1"/>
  <c r="L127" i="7"/>
  <c r="M127" i="7"/>
  <c r="N127" i="7"/>
  <c r="O127" i="7"/>
  <c r="J127" i="7"/>
  <c r="K126" i="7"/>
  <c r="K127" i="7" s="1"/>
  <c r="L125" i="7"/>
  <c r="M125" i="7"/>
  <c r="N125" i="7"/>
  <c r="O125" i="7"/>
  <c r="J125" i="7"/>
  <c r="K124" i="7"/>
  <c r="K125" i="7" s="1"/>
  <c r="K123" i="7"/>
  <c r="K122" i="7"/>
  <c r="L122" i="7"/>
  <c r="M122" i="7"/>
  <c r="N122" i="7"/>
  <c r="O122" i="7"/>
  <c r="J122" i="7"/>
  <c r="K121" i="7"/>
  <c r="K120" i="7"/>
  <c r="L120" i="7"/>
  <c r="M120" i="7"/>
  <c r="N120" i="7"/>
  <c r="O120" i="7"/>
  <c r="J120" i="7"/>
  <c r="K119" i="7"/>
  <c r="K118" i="7"/>
  <c r="K117" i="7"/>
  <c r="L117" i="7"/>
  <c r="M117" i="7"/>
  <c r="N117" i="7"/>
  <c r="O117" i="7"/>
  <c r="J117" i="7"/>
  <c r="K116" i="7"/>
  <c r="K115" i="7"/>
  <c r="K113" i="7"/>
  <c r="K114" i="7"/>
  <c r="L114" i="7"/>
  <c r="M114" i="7"/>
  <c r="N114" i="7"/>
  <c r="O114" i="7"/>
  <c r="J11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74" i="7"/>
  <c r="K73" i="7"/>
  <c r="L71" i="7"/>
  <c r="M71" i="7"/>
  <c r="N71" i="7"/>
  <c r="O71" i="7"/>
  <c r="J71" i="7"/>
  <c r="L67" i="7"/>
  <c r="M67" i="7"/>
  <c r="N67" i="7"/>
  <c r="O67" i="7"/>
  <c r="P67" i="7"/>
  <c r="J67" i="7"/>
  <c r="K66" i="7"/>
  <c r="K67" i="7" s="1"/>
  <c r="L65" i="7"/>
  <c r="M65" i="7"/>
  <c r="N65" i="7"/>
  <c r="O65" i="7"/>
  <c r="J65" i="7"/>
  <c r="K58" i="7"/>
  <c r="K59" i="7"/>
  <c r="K60" i="7"/>
  <c r="K61" i="7"/>
  <c r="K62" i="7"/>
  <c r="K63" i="7"/>
  <c r="K64" i="7"/>
  <c r="K57" i="7"/>
  <c r="K56" i="7"/>
  <c r="L55" i="7"/>
  <c r="M55" i="7"/>
  <c r="N55" i="7"/>
  <c r="O55" i="7"/>
  <c r="J55" i="7"/>
  <c r="K54" i="7"/>
  <c r="K52" i="7"/>
  <c r="K53" i="7"/>
  <c r="K51" i="7"/>
  <c r="K50" i="7"/>
  <c r="K49" i="7"/>
  <c r="L49" i="7"/>
  <c r="M49" i="7"/>
  <c r="N49" i="7"/>
  <c r="O49" i="7"/>
  <c r="J49" i="7"/>
  <c r="K48" i="7"/>
  <c r="K47" i="7"/>
  <c r="L46" i="7"/>
  <c r="M46" i="7"/>
  <c r="N46" i="7"/>
  <c r="O46" i="7"/>
  <c r="J46" i="7"/>
  <c r="K45" i="7"/>
  <c r="K44" i="7"/>
  <c r="K43" i="7"/>
  <c r="L42" i="7"/>
  <c r="M42" i="7"/>
  <c r="N42" i="7"/>
  <c r="O42" i="7"/>
  <c r="J42" i="7"/>
  <c r="K41" i="7"/>
  <c r="K42" i="7" s="1"/>
  <c r="K40" i="7"/>
  <c r="L40" i="7"/>
  <c r="M40" i="7"/>
  <c r="N40" i="7"/>
  <c r="O40" i="7"/>
  <c r="J40" i="7"/>
  <c r="K39" i="7"/>
  <c r="L38" i="7"/>
  <c r="M38" i="7"/>
  <c r="N38" i="7"/>
  <c r="O38" i="7"/>
  <c r="J38" i="7"/>
  <c r="K37" i="7"/>
  <c r="K38" i="7" s="1"/>
  <c r="K35" i="7"/>
  <c r="L35" i="7"/>
  <c r="M35" i="7"/>
  <c r="N35" i="7"/>
  <c r="O35" i="7"/>
  <c r="J35" i="7"/>
  <c r="K32" i="7"/>
  <c r="L32" i="7"/>
  <c r="M32" i="7"/>
  <c r="N32" i="7"/>
  <c r="O32" i="7"/>
  <c r="J32" i="7"/>
  <c r="K31" i="7"/>
  <c r="L31" i="7"/>
  <c r="M31" i="7"/>
  <c r="N31" i="7"/>
  <c r="O31" i="7"/>
  <c r="J31" i="7"/>
  <c r="K30" i="7"/>
  <c r="K29" i="7"/>
  <c r="L29" i="7"/>
  <c r="M29" i="7"/>
  <c r="N29" i="7"/>
  <c r="O29" i="7"/>
  <c r="J29" i="7"/>
  <c r="K28" i="7"/>
  <c r="K27" i="7"/>
  <c r="K26" i="7"/>
  <c r="L26" i="7"/>
  <c r="M26" i="7"/>
  <c r="N26" i="7"/>
  <c r="O26" i="7"/>
  <c r="J26" i="7"/>
  <c r="K25" i="7"/>
  <c r="K24" i="7"/>
  <c r="L24" i="7"/>
  <c r="M24" i="7"/>
  <c r="N24" i="7"/>
  <c r="O24" i="7"/>
  <c r="J24" i="7"/>
  <c r="K20" i="7"/>
  <c r="K21" i="7"/>
  <c r="K22" i="7"/>
  <c r="K23" i="7"/>
  <c r="K19" i="7"/>
  <c r="K18" i="7"/>
  <c r="K17" i="7"/>
  <c r="L17" i="7"/>
  <c r="M17" i="7"/>
  <c r="N17" i="7"/>
  <c r="O17" i="7"/>
  <c r="J17" i="7"/>
  <c r="K16" i="7"/>
  <c r="K8" i="7"/>
  <c r="K9" i="7"/>
  <c r="K10" i="7"/>
  <c r="K11" i="7"/>
  <c r="K12" i="7"/>
  <c r="K13" i="7"/>
  <c r="K14" i="7"/>
  <c r="K15" i="7"/>
  <c r="K7" i="7"/>
  <c r="K6" i="7"/>
  <c r="K209" i="7" l="1"/>
  <c r="K208" i="7" s="1"/>
  <c r="J480" i="7"/>
  <c r="K161" i="7"/>
  <c r="K480" i="7" s="1"/>
  <c r="K163" i="7"/>
  <c r="J482" i="7"/>
  <c r="K65" i="7"/>
  <c r="L68" i="7"/>
  <c r="K55" i="7"/>
  <c r="N68" i="7"/>
  <c r="K46" i="7"/>
  <c r="K71" i="7"/>
  <c r="J68" i="7"/>
  <c r="M68" i="7"/>
  <c r="O68" i="7"/>
  <c r="O368" i="7"/>
  <c r="N368" i="7"/>
  <c r="M368" i="7"/>
  <c r="L368" i="7"/>
  <c r="J368" i="7"/>
  <c r="O243" i="7"/>
  <c r="N243" i="7"/>
  <c r="M243" i="7"/>
  <c r="L243" i="7"/>
  <c r="K243" i="7"/>
  <c r="K160" i="7" l="1"/>
  <c r="K68" i="7"/>
  <c r="O241" i="7"/>
  <c r="N241" i="7"/>
  <c r="M241" i="7"/>
  <c r="L241" i="7"/>
  <c r="K241" i="7"/>
  <c r="J241" i="7"/>
  <c r="O207" i="7" l="1"/>
  <c r="N207" i="7"/>
  <c r="M207" i="7"/>
  <c r="L207" i="7"/>
  <c r="K207" i="7"/>
  <c r="J207" i="7"/>
  <c r="O205" i="7"/>
  <c r="N205" i="7"/>
  <c r="M205" i="7"/>
  <c r="L205" i="7"/>
  <c r="K205" i="7"/>
  <c r="J205" i="7"/>
  <c r="O203" i="7" l="1"/>
  <c r="N203" i="7"/>
  <c r="M203" i="7"/>
  <c r="L203" i="7"/>
  <c r="K203" i="7"/>
  <c r="J203" i="7"/>
  <c r="O201" i="7"/>
  <c r="N201" i="7"/>
  <c r="M201" i="7"/>
  <c r="L201" i="7"/>
  <c r="K201" i="7"/>
  <c r="J201" i="7"/>
  <c r="O199" i="7"/>
  <c r="N199" i="7"/>
  <c r="M199" i="7"/>
  <c r="L199" i="7"/>
  <c r="K199" i="7"/>
  <c r="J199" i="7"/>
  <c r="O197" i="7"/>
  <c r="N197" i="7"/>
  <c r="M197" i="7"/>
  <c r="L197" i="7"/>
  <c r="K197" i="7"/>
  <c r="J197" i="7"/>
  <c r="O195" i="7"/>
  <c r="N195" i="7"/>
  <c r="M195" i="7"/>
  <c r="L195" i="7"/>
  <c r="K195" i="7"/>
  <c r="J195" i="7"/>
  <c r="O161" i="7"/>
  <c r="O480" i="7" s="1"/>
  <c r="N161" i="7"/>
  <c r="N480" i="7" s="1"/>
  <c r="M161" i="7"/>
  <c r="M480" i="7" s="1"/>
  <c r="L161" i="7"/>
  <c r="L480" i="7" s="1"/>
  <c r="O159" i="7"/>
  <c r="N159" i="7"/>
  <c r="M159" i="7"/>
  <c r="L159" i="7"/>
  <c r="K159" i="7"/>
  <c r="J159" i="7"/>
  <c r="O157" i="7"/>
  <c r="N157" i="7"/>
  <c r="M157" i="7"/>
  <c r="L157" i="7"/>
  <c r="K157" i="7"/>
  <c r="J157" i="7"/>
  <c r="O155" i="7"/>
  <c r="N155" i="7"/>
  <c r="M155" i="7"/>
  <c r="L155" i="7"/>
  <c r="K155" i="7"/>
  <c r="J155" i="7"/>
  <c r="O153" i="7"/>
  <c r="N153" i="7"/>
  <c r="M153" i="7"/>
  <c r="L153" i="7"/>
  <c r="K153" i="7"/>
  <c r="J153" i="7"/>
  <c r="O151" i="7"/>
  <c r="N151" i="7"/>
  <c r="M151" i="7"/>
  <c r="L151" i="7"/>
  <c r="K151" i="7"/>
  <c r="J151" i="7"/>
  <c r="O149" i="7"/>
  <c r="N149" i="7"/>
  <c r="M149" i="7"/>
  <c r="L149" i="7"/>
  <c r="K149" i="7"/>
  <c r="J149" i="7"/>
  <c r="O147" i="7"/>
  <c r="N147" i="7"/>
  <c r="M147" i="7"/>
  <c r="L147" i="7"/>
  <c r="K147" i="7"/>
  <c r="J147" i="7"/>
  <c r="O145" i="7"/>
  <c r="N145" i="7"/>
  <c r="M145" i="7"/>
  <c r="J145" i="7"/>
  <c r="O143" i="7"/>
  <c r="O160" i="7" s="1"/>
  <c r="N143" i="7"/>
  <c r="N160" i="7" s="1"/>
  <c r="M143" i="7"/>
  <c r="L143" i="7"/>
  <c r="K143" i="7"/>
  <c r="J143" i="7"/>
  <c r="L160" i="7" l="1"/>
  <c r="J160" i="7"/>
  <c r="M160" i="7"/>
  <c r="O141" i="7"/>
  <c r="N141" i="7"/>
  <c r="M141" i="7"/>
  <c r="L141" i="7"/>
  <c r="K141" i="7"/>
  <c r="J141" i="7"/>
  <c r="O430" i="7" l="1"/>
  <c r="N430" i="7"/>
  <c r="M430" i="7"/>
  <c r="L430" i="7"/>
  <c r="K430" i="7"/>
  <c r="O245" i="7"/>
  <c r="N245" i="7"/>
  <c r="M245" i="7"/>
  <c r="L245" i="7"/>
  <c r="K245" i="7"/>
  <c r="O239" i="7"/>
  <c r="N239" i="7"/>
  <c r="M239" i="7"/>
  <c r="L239" i="7"/>
  <c r="K239" i="7"/>
  <c r="J239" i="7"/>
  <c r="K242" i="7" l="1"/>
  <c r="N366" i="7"/>
  <c r="J366" i="7"/>
  <c r="K345" i="7"/>
  <c r="J345" i="7"/>
  <c r="O327" i="7"/>
  <c r="M327" i="7"/>
  <c r="L327" i="7"/>
  <c r="O301" i="7"/>
  <c r="O482" i="7" s="1"/>
  <c r="N301" i="7"/>
  <c r="N482" i="7" s="1"/>
  <c r="M301" i="7"/>
  <c r="M482" i="7" s="1"/>
  <c r="L301" i="7"/>
  <c r="L482" i="7" s="1"/>
  <c r="K301" i="7"/>
  <c r="K298" i="7" s="1"/>
  <c r="N281" i="7"/>
  <c r="K281" i="7"/>
  <c r="J281" i="7"/>
  <c r="J286" i="7"/>
  <c r="J297" i="7"/>
  <c r="L183" i="7"/>
  <c r="N183" i="7"/>
  <c r="K183" i="7"/>
  <c r="J193" i="7"/>
  <c r="K482" i="7" l="1"/>
  <c r="K479" i="7" s="1"/>
  <c r="M442" i="7"/>
  <c r="L442" i="7"/>
  <c r="N442" i="7"/>
  <c r="K442" i="7"/>
  <c r="J442" i="7"/>
  <c r="J276" i="7"/>
  <c r="J428" i="7" l="1"/>
  <c r="N397" i="7"/>
  <c r="K397" i="7"/>
  <c r="J397" i="7"/>
  <c r="O400" i="7" l="1"/>
  <c r="O431" i="7" s="1"/>
  <c r="N400" i="7"/>
  <c r="N431" i="7" s="1"/>
  <c r="M400" i="7"/>
  <c r="M431" i="7" s="1"/>
  <c r="L400" i="7"/>
  <c r="L431" i="7" s="1"/>
  <c r="K400" i="7"/>
  <c r="J400" i="7"/>
  <c r="J431" i="7" s="1"/>
  <c r="J176" i="7"/>
  <c r="K176" i="7"/>
  <c r="L176" i="7"/>
  <c r="M176" i="7"/>
  <c r="N176" i="7"/>
  <c r="O176" i="7"/>
  <c r="O447" i="7" l="1"/>
  <c r="M447" i="7"/>
  <c r="L447" i="7"/>
  <c r="N447" i="7"/>
  <c r="K447" i="7"/>
  <c r="J447" i="7"/>
  <c r="O411" i="7" l="1"/>
  <c r="M411" i="7"/>
  <c r="L411" i="7"/>
  <c r="N411" i="7"/>
  <c r="K411" i="7"/>
  <c r="J411" i="7"/>
  <c r="O183" i="7"/>
  <c r="M183" i="7"/>
  <c r="K366" i="7" l="1"/>
  <c r="N327" i="7"/>
  <c r="K327" i="7"/>
  <c r="J327" i="7"/>
  <c r="N193" i="7" l="1"/>
  <c r="K193" i="7"/>
  <c r="O193" i="7"/>
  <c r="M193" i="7"/>
  <c r="L193" i="7"/>
  <c r="N463" i="7" l="1"/>
  <c r="M463" i="7"/>
  <c r="L463" i="7"/>
  <c r="J463" i="7"/>
  <c r="O461" i="7"/>
  <c r="J464" i="7"/>
  <c r="O455" i="7"/>
  <c r="N455" i="7"/>
  <c r="M455" i="7"/>
  <c r="L455" i="7"/>
  <c r="K455" i="7"/>
  <c r="J455" i="7"/>
  <c r="A449" i="7"/>
  <c r="A450" i="7" s="1"/>
  <c r="A451" i="7" s="1"/>
  <c r="A452" i="7" s="1"/>
  <c r="A453" i="7" s="1"/>
  <c r="A454" i="7" s="1"/>
  <c r="O433" i="7"/>
  <c r="N433" i="7"/>
  <c r="M433" i="7"/>
  <c r="L433" i="7"/>
  <c r="K433" i="7"/>
  <c r="J433" i="7"/>
  <c r="O428" i="7"/>
  <c r="N428" i="7"/>
  <c r="M428" i="7"/>
  <c r="L428" i="7"/>
  <c r="K428" i="7"/>
  <c r="A413" i="7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02" i="7"/>
  <c r="O397" i="7"/>
  <c r="M397" i="7"/>
  <c r="L397" i="7"/>
  <c r="O394" i="7"/>
  <c r="N394" i="7"/>
  <c r="M394" i="7"/>
  <c r="L394" i="7"/>
  <c r="K394" i="7"/>
  <c r="O388" i="7"/>
  <c r="N388" i="7"/>
  <c r="M388" i="7"/>
  <c r="L388" i="7"/>
  <c r="K388" i="7"/>
  <c r="J388" i="7"/>
  <c r="O385" i="7"/>
  <c r="N385" i="7"/>
  <c r="M385" i="7"/>
  <c r="L385" i="7"/>
  <c r="K385" i="7"/>
  <c r="J385" i="7"/>
  <c r="A379" i="7"/>
  <c r="A380" i="7" s="1"/>
  <c r="A381" i="7" s="1"/>
  <c r="A382" i="7" s="1"/>
  <c r="A383" i="7" s="1"/>
  <c r="A384" i="7" s="1"/>
  <c r="O377" i="7"/>
  <c r="N377" i="7"/>
  <c r="M377" i="7"/>
  <c r="L377" i="7"/>
  <c r="J377" i="7"/>
  <c r="O371" i="7"/>
  <c r="N371" i="7"/>
  <c r="M371" i="7"/>
  <c r="L371" i="7"/>
  <c r="K371" i="7"/>
  <c r="J371" i="7"/>
  <c r="O366" i="7"/>
  <c r="M366" i="7"/>
  <c r="L366" i="7"/>
  <c r="A360" i="7"/>
  <c r="A361" i="7" s="1"/>
  <c r="A362" i="7" s="1"/>
  <c r="A363" i="7" s="1"/>
  <c r="A364" i="7" s="1"/>
  <c r="A365" i="7" s="1"/>
  <c r="O358" i="7"/>
  <c r="N358" i="7"/>
  <c r="M358" i="7"/>
  <c r="L358" i="7"/>
  <c r="K358" i="7"/>
  <c r="J358" i="7"/>
  <c r="A354" i="7"/>
  <c r="O352" i="7"/>
  <c r="N352" i="7"/>
  <c r="M352" i="7"/>
  <c r="L352" i="7"/>
  <c r="K352" i="7"/>
  <c r="J352" i="7"/>
  <c r="O348" i="7"/>
  <c r="N348" i="7"/>
  <c r="M348" i="7"/>
  <c r="L348" i="7"/>
  <c r="K348" i="7"/>
  <c r="J348" i="7"/>
  <c r="O345" i="7"/>
  <c r="N345" i="7"/>
  <c r="M345" i="7"/>
  <c r="L345" i="7"/>
  <c r="A344" i="7"/>
  <c r="O342" i="7"/>
  <c r="N342" i="7"/>
  <c r="M342" i="7"/>
  <c r="L342" i="7"/>
  <c r="J342" i="7"/>
  <c r="O340" i="7"/>
  <c r="N340" i="7"/>
  <c r="M340" i="7"/>
  <c r="M346" i="7" s="1"/>
  <c r="L340" i="7"/>
  <c r="L346" i="7" s="1"/>
  <c r="K340" i="7"/>
  <c r="J340" i="7"/>
  <c r="J346" i="7" s="1"/>
  <c r="O330" i="7"/>
  <c r="N330" i="7"/>
  <c r="M330" i="7"/>
  <c r="L330" i="7"/>
  <c r="K330" i="7"/>
  <c r="J330" i="7"/>
  <c r="A313" i="7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O311" i="7"/>
  <c r="N311" i="7"/>
  <c r="M311" i="7"/>
  <c r="L311" i="7"/>
  <c r="K311" i="7"/>
  <c r="J311" i="7"/>
  <c r="A310" i="7"/>
  <c r="O304" i="7"/>
  <c r="N304" i="7"/>
  <c r="M304" i="7"/>
  <c r="L304" i="7"/>
  <c r="K304" i="7"/>
  <c r="J304" i="7"/>
  <c r="O464" i="7"/>
  <c r="O297" i="7"/>
  <c r="N297" i="7"/>
  <c r="M297" i="7"/>
  <c r="L297" i="7"/>
  <c r="A288" i="7"/>
  <c r="A289" i="7" s="1"/>
  <c r="A290" i="7" s="1"/>
  <c r="A291" i="7" s="1"/>
  <c r="A292" i="7" s="1"/>
  <c r="A293" i="7" s="1"/>
  <c r="A294" i="7" s="1"/>
  <c r="A295" i="7" s="1"/>
  <c r="A296" i="7" s="1"/>
  <c r="O286" i="7"/>
  <c r="N286" i="7"/>
  <c r="M286" i="7"/>
  <c r="L286" i="7"/>
  <c r="K286" i="7"/>
  <c r="A285" i="7"/>
  <c r="O283" i="7"/>
  <c r="O298" i="7" s="1"/>
  <c r="N283" i="7"/>
  <c r="N298" i="7" s="1"/>
  <c r="M283" i="7"/>
  <c r="M298" i="7" s="1"/>
  <c r="L283" i="7"/>
  <c r="L298" i="7" s="1"/>
  <c r="K283" i="7"/>
  <c r="J283" i="7"/>
  <c r="J298" i="7" s="1"/>
  <c r="O281" i="7"/>
  <c r="M281" i="7"/>
  <c r="L281" i="7"/>
  <c r="O278" i="7"/>
  <c r="N278" i="7"/>
  <c r="M278" i="7"/>
  <c r="L278" i="7"/>
  <c r="K278" i="7"/>
  <c r="J278" i="7"/>
  <c r="O276" i="7"/>
  <c r="N276" i="7"/>
  <c r="M276" i="7"/>
  <c r="L276" i="7"/>
  <c r="K276" i="7"/>
  <c r="A248" i="7"/>
  <c r="O236" i="7"/>
  <c r="N236" i="7"/>
  <c r="M236" i="7"/>
  <c r="L236" i="7"/>
  <c r="K236" i="7"/>
  <c r="A227" i="7"/>
  <c r="A228" i="7" s="1"/>
  <c r="A229" i="7" s="1"/>
  <c r="A230" i="7" s="1"/>
  <c r="A231" i="7" s="1"/>
  <c r="A232" i="7" s="1"/>
  <c r="A233" i="7" s="1"/>
  <c r="A234" i="7" s="1"/>
  <c r="A235" i="7" s="1"/>
  <c r="A222" i="7"/>
  <c r="O220" i="7"/>
  <c r="N220" i="7"/>
  <c r="M220" i="7"/>
  <c r="L220" i="7"/>
  <c r="K220" i="7"/>
  <c r="J220" i="7"/>
  <c r="J242" i="7" s="1"/>
  <c r="O218" i="7"/>
  <c r="N218" i="7"/>
  <c r="M218" i="7"/>
  <c r="L218" i="7"/>
  <c r="K218" i="7"/>
  <c r="J218" i="7"/>
  <c r="O216" i="7"/>
  <c r="N216" i="7"/>
  <c r="M216" i="7"/>
  <c r="L216" i="7"/>
  <c r="K216" i="7"/>
  <c r="A214" i="7"/>
  <c r="A215" i="7" s="1"/>
  <c r="A185" i="7"/>
  <c r="A186" i="7" s="1"/>
  <c r="A187" i="7" s="1"/>
  <c r="A188" i="7" s="1"/>
  <c r="A189" i="7" s="1"/>
  <c r="A190" i="7" s="1"/>
  <c r="A191" i="7" s="1"/>
  <c r="A180" i="7"/>
  <c r="A181" i="7" s="1"/>
  <c r="O178" i="7"/>
  <c r="N178" i="7"/>
  <c r="M178" i="7"/>
  <c r="L178" i="7"/>
  <c r="K178" i="7"/>
  <c r="J178" i="7"/>
  <c r="O174" i="7"/>
  <c r="O208" i="7" s="1"/>
  <c r="N174" i="7"/>
  <c r="M174" i="7"/>
  <c r="M208" i="7" s="1"/>
  <c r="L174" i="7"/>
  <c r="K174" i="7"/>
  <c r="J174" i="7"/>
  <c r="O172" i="7"/>
  <c r="N172" i="7"/>
  <c r="M172" i="7"/>
  <c r="L172" i="7"/>
  <c r="K172" i="7"/>
  <c r="J172" i="7"/>
  <c r="O170" i="7"/>
  <c r="N170" i="7"/>
  <c r="M170" i="7"/>
  <c r="L170" i="7"/>
  <c r="K170" i="7"/>
  <c r="J170" i="7"/>
  <c r="O168" i="7"/>
  <c r="N168" i="7"/>
  <c r="M168" i="7"/>
  <c r="L168" i="7"/>
  <c r="K168" i="7"/>
  <c r="A166" i="7"/>
  <c r="A167" i="7" s="1"/>
  <c r="A131" i="7"/>
  <c r="A132" i="7" s="1"/>
  <c r="A133" i="7" s="1"/>
  <c r="A134" i="7" s="1"/>
  <c r="A135" i="7" s="1"/>
  <c r="A124" i="7"/>
  <c r="A119" i="7"/>
  <c r="A116" i="7"/>
  <c r="A74" i="7"/>
  <c r="A75" i="7" s="1"/>
  <c r="K463" i="7"/>
  <c r="A57" i="7"/>
  <c r="A58" i="7" s="1"/>
  <c r="A59" i="7" s="1"/>
  <c r="A60" i="7" s="1"/>
  <c r="A61" i="7" s="1"/>
  <c r="A62" i="7" s="1"/>
  <c r="A63" i="7" s="1"/>
  <c r="A64" i="7" s="1"/>
  <c r="A51" i="7"/>
  <c r="A52" i="7" s="1"/>
  <c r="A53" i="7" s="1"/>
  <c r="A48" i="7"/>
  <c r="A7" i="7"/>
  <c r="A8" i="7" s="1"/>
  <c r="A9" i="7" s="1"/>
  <c r="A10" i="7" s="1"/>
  <c r="A11" i="7" s="1"/>
  <c r="A12" i="7" s="1"/>
  <c r="A13" i="7" s="1"/>
  <c r="N346" i="7" l="1"/>
  <c r="O346" i="7"/>
  <c r="J208" i="7"/>
  <c r="J479" i="7" s="1"/>
  <c r="L208" i="7"/>
  <c r="N208" i="7"/>
  <c r="N242" i="7"/>
  <c r="L242" i="7"/>
  <c r="L461" i="7"/>
  <c r="N464" i="7"/>
  <c r="M242" i="7"/>
  <c r="M479" i="7" s="1"/>
  <c r="K464" i="7"/>
  <c r="L464" i="7"/>
  <c r="M464" i="7"/>
  <c r="O242" i="7"/>
  <c r="O479" i="7" s="1"/>
  <c r="N479" i="7" l="1"/>
  <c r="L479" i="7"/>
  <c r="K461" i="7"/>
  <c r="J461" i="7"/>
  <c r="M461" i="7"/>
  <c r="N461" i="7"/>
</calcChain>
</file>

<file path=xl/sharedStrings.xml><?xml version="1.0" encoding="utf-8"?>
<sst xmlns="http://schemas.openxmlformats.org/spreadsheetml/2006/main" count="2969" uniqueCount="400">
  <si>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</si>
  <si>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</si>
  <si>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</si>
  <si>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</si>
  <si>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</si>
  <si>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</si>
  <si>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</si>
  <si>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</si>
  <si>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</si>
  <si>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</si>
  <si>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</si>
  <si>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</si>
  <si>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</si>
  <si>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</si>
  <si>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</si>
  <si>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</si>
  <si>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</si>
  <si>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</si>
  <si>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</si>
  <si>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</si>
  <si>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эл. аукцион</t>
  </si>
  <si>
    <t>январь</t>
  </si>
  <si>
    <t>апрель</t>
  </si>
  <si>
    <t>май</t>
  </si>
  <si>
    <t>Поставка хозяйственных товаров</t>
  </si>
  <si>
    <t>июнь</t>
  </si>
  <si>
    <t>Департамент транспорта администрации города Липецка</t>
  </si>
  <si>
    <t>февраль</t>
  </si>
  <si>
    <t>март</t>
  </si>
  <si>
    <t>июль</t>
  </si>
  <si>
    <t>август</t>
  </si>
  <si>
    <t>сентябрь</t>
  </si>
  <si>
    <t>октябрь</t>
  </si>
  <si>
    <t>ноябрь</t>
  </si>
  <si>
    <t>Департамент финансов администрации города Липецка</t>
  </si>
  <si>
    <t>декабрь</t>
  </si>
  <si>
    <t>МБУ «Управление благоустройства г.Липецка»</t>
  </si>
  <si>
    <t>Несколько ОКПД2</t>
  </si>
  <si>
    <t>Поставка дизельного топлива и бензина</t>
  </si>
  <si>
    <t>19.20.</t>
  </si>
  <si>
    <t>Поставка дизельного топлива</t>
  </si>
  <si>
    <t>Поставка мешков полимерных</t>
  </si>
  <si>
    <t>22.22</t>
  </si>
  <si>
    <t>Поставка метлы для уборки</t>
  </si>
  <si>
    <t>32.91</t>
  </si>
  <si>
    <t>Поставка запасных частей для ПУМ Broddway</t>
  </si>
  <si>
    <t>29.32</t>
  </si>
  <si>
    <t>08.12</t>
  </si>
  <si>
    <t>Поставка битума нефтяного дорожного</t>
  </si>
  <si>
    <t>19.20</t>
  </si>
  <si>
    <t>Поставка минерального порошка МП-1</t>
  </si>
  <si>
    <t>Поставка щебня известнякового фракции 8-25</t>
  </si>
  <si>
    <t>Поставка щебня известнякового фракции 40-70</t>
  </si>
  <si>
    <t>Поставка металлопродукции</t>
  </si>
  <si>
    <t>Поставка кругов отрезных, шлифовальных и свёрл</t>
  </si>
  <si>
    <t>Поставка материалов для покраски автомобилей и спецтехники</t>
  </si>
  <si>
    <t>Поставка техпластины</t>
  </si>
  <si>
    <t>22.19.2</t>
  </si>
  <si>
    <t>Поставка средств для уборки</t>
  </si>
  <si>
    <t>25.99</t>
  </si>
  <si>
    <t>Поставка щеточных дисков</t>
  </si>
  <si>
    <t>Оказание услуг по поверке средств измерений</t>
  </si>
  <si>
    <t>71.12</t>
  </si>
  <si>
    <t>Поставка летней спецодежды</t>
  </si>
  <si>
    <t>14.12</t>
  </si>
  <si>
    <t>Поставка одежды специальной повышенной видимости</t>
  </si>
  <si>
    <t>Поставка обуви специальной</t>
  </si>
  <si>
    <t>15.20</t>
  </si>
  <si>
    <t>Поставка технических газов</t>
  </si>
  <si>
    <t>Поставка песка строительного</t>
  </si>
  <si>
    <t>Поставка соли технической (концентрат минеральный галит)</t>
  </si>
  <si>
    <t>08.93</t>
  </si>
  <si>
    <t>Поставка фильтров для автотракторной техники</t>
  </si>
  <si>
    <t>Поставка запасных частей для автотракторной техники</t>
  </si>
  <si>
    <t>Поставка рукавов высокого давления</t>
  </si>
  <si>
    <t>22.19</t>
  </si>
  <si>
    <t>Оказание транспортных услуг по доставке песка</t>
  </si>
  <si>
    <t>49.41</t>
  </si>
  <si>
    <t>Поставка расходных материалов для ремонта</t>
  </si>
  <si>
    <t>Поставка запасных частей для спецтехники</t>
  </si>
  <si>
    <t>Поставка проблесковых маячков</t>
  </si>
  <si>
    <t>29.31</t>
  </si>
  <si>
    <t>Оказание услуг по захоронению, утилизации отходов</t>
  </si>
  <si>
    <t>38.21</t>
  </si>
  <si>
    <t>Поставка электродов с покрытием</t>
  </si>
  <si>
    <t>25.93</t>
  </si>
  <si>
    <t>Поставка запчастей для автомобилей КамАЗ</t>
  </si>
  <si>
    <t>Поставка запасных частей для предпусковых подогревателей 14ТС-10 и прамотроник 16ЖД24</t>
  </si>
  <si>
    <t>Поставка запасных частей к тракторной технике МТЗ</t>
  </si>
  <si>
    <t>Поставка масел для автотракторной техники</t>
  </si>
  <si>
    <t>Поставка шин для автотракторной техники</t>
  </si>
  <si>
    <t>22.11.1</t>
  </si>
  <si>
    <t>Поставка аккумуляторов свинцовых для запуска поршневых двигателей</t>
  </si>
  <si>
    <t>27.20</t>
  </si>
  <si>
    <t>Поставка концентрата охлаждающей жидкости</t>
  </si>
  <si>
    <t>20.59</t>
  </si>
  <si>
    <t>Оказание услуг по заправке и восстановлению картриджей</t>
  </si>
  <si>
    <t>95.11</t>
  </si>
  <si>
    <t>Оказание услуг частной охраны (Выставление поста охраны)</t>
  </si>
  <si>
    <t>80.10</t>
  </si>
  <si>
    <t>Поставка воды питьевой упакованной</t>
  </si>
  <si>
    <t>11.07</t>
  </si>
  <si>
    <t>Оказание услуг по приему отходов от уборки города Липецка на перегрузку, и дальнейшее транспортирование его на специализированные объекты для размещения, обработки или обезвреживания, утилизации отходов</t>
  </si>
  <si>
    <t>Оказание услуг по подбору павших животных</t>
  </si>
  <si>
    <t>81.29</t>
  </si>
  <si>
    <t>Оказание услуг по откачке и перевозке сточных вод</t>
  </si>
  <si>
    <t>Оказание услуг по предоставлению спецтехники (бульдозеры)</t>
  </si>
  <si>
    <t>43.99</t>
  </si>
  <si>
    <t>Оказание услуг по дератизации</t>
  </si>
  <si>
    <t>МКУ "Управление ресурсного обеспечения администрации г. Липецка"</t>
  </si>
  <si>
    <t>Управление опеки (попечительства) и охраны прав детства администрации города Липецка</t>
  </si>
  <si>
    <t>эл.аукцион</t>
  </si>
  <si>
    <t>МКУ "Центр развития территории"</t>
  </si>
  <si>
    <t>Администрация города Липецка</t>
  </si>
  <si>
    <t>Департамент образования администрации города Липецка</t>
  </si>
  <si>
    <t>МКУ "ЦБ ДО администрации г.Липецка"</t>
  </si>
  <si>
    <t>0 закупок в рамках нац.проектов</t>
  </si>
  <si>
    <t>Всего 1 закупка</t>
  </si>
  <si>
    <t>Всего 2 закупки</t>
  </si>
  <si>
    <t>Всего 6 закупок</t>
  </si>
  <si>
    <t>Всего 4 закупки</t>
  </si>
  <si>
    <t>Всего 3 закупки</t>
  </si>
  <si>
    <t>Всего 10 закупок</t>
  </si>
  <si>
    <t>Согласовано:
Начальник МКУ "Управление муниципального заказа города Липецка"
Черноусова Е.А.</t>
  </si>
  <si>
    <t>федеральный бюджет, руб.</t>
  </si>
  <si>
    <t>0 закупок в рамках гос.программы</t>
  </si>
  <si>
    <t>ВСЕГО 2024 год</t>
  </si>
  <si>
    <t>Итого 4 закупки для 3 заказчиков, в т.ч.</t>
  </si>
  <si>
    <t>2 закупки в рамках гос.программы</t>
  </si>
  <si>
    <t>2 закупки, относящаяся к категории "Прочие"</t>
  </si>
  <si>
    <t>Всего 15 закупок</t>
  </si>
  <si>
    <t>Всего 5 закупок</t>
  </si>
  <si>
    <t>Всего 11 закупок</t>
  </si>
  <si>
    <t>Всего 9 закупок</t>
  </si>
  <si>
    <t>Всего 7 закупок</t>
  </si>
  <si>
    <t>МКУ «ЦБОиРОУК»</t>
  </si>
  <si>
    <t>Поставка песка</t>
  </si>
  <si>
    <t>Управление имущественных и земельных отношений администрации города Липецка</t>
  </si>
  <si>
    <t>МУ "Управление капитального ремонта" г. Липецка</t>
  </si>
  <si>
    <t>Поставка песка дробленого фракции 0-4</t>
  </si>
  <si>
    <t>Содержит несколько позиций</t>
  </si>
  <si>
    <t>Оказание услуг по ручной уборке в зимний период</t>
  </si>
  <si>
    <t>Щеточные диски</t>
  </si>
  <si>
    <t>32.91.19.190</t>
  </si>
  <si>
    <t xml:space="preserve"> -</t>
  </si>
  <si>
    <t>Люки и дождеприемники</t>
  </si>
  <si>
    <t>25.11.23.119</t>
  </si>
  <si>
    <t>Резец для дорожной фрезы</t>
  </si>
  <si>
    <t>25.73.40.272</t>
  </si>
  <si>
    <t>Насос поршневой шестиплунжерный</t>
  </si>
  <si>
    <t>28.13.12.110</t>
  </si>
  <si>
    <t>Рукава для ассмашин</t>
  </si>
  <si>
    <t>22.19.30</t>
  </si>
  <si>
    <t>Запчасти для ассмашин</t>
  </si>
  <si>
    <t>Кран общепромышленного назначения</t>
  </si>
  <si>
    <t>28.14.13.131</t>
  </si>
  <si>
    <t>Запасные части для спецтехники</t>
  </si>
  <si>
    <t>Запасные части для ТО-18</t>
  </si>
  <si>
    <t>Рукав пожарный напорный</t>
  </si>
  <si>
    <t>22.19.30.137</t>
  </si>
  <si>
    <t>Маяк импульсный</t>
  </si>
  <si>
    <t>29.31.22.190</t>
  </si>
  <si>
    <t>Запасные части  для для автомобилей УАЗ, ГАЗ</t>
  </si>
  <si>
    <t>Запасные части  для для автомобилей КамАЗ</t>
  </si>
  <si>
    <t>Инструмент</t>
  </si>
  <si>
    <t>Канаты стальные</t>
  </si>
  <si>
    <t>25.93.11.120</t>
  </si>
  <si>
    <t>Лампочки</t>
  </si>
  <si>
    <t>27.40.</t>
  </si>
  <si>
    <t>Поставка материалов для ремонта инженерных сетей</t>
  </si>
  <si>
    <t>Светильники</t>
  </si>
  <si>
    <t>Поставка щебня фракции 4-16</t>
  </si>
  <si>
    <t>Оказание услуг по механизированной уборке (Лот1) на 2026 год</t>
  </si>
  <si>
    <t>Оказание услуг по механизированной уборке (Лот2) на 2026 год</t>
  </si>
  <si>
    <t>Оказание услуг по механизированной уборке (Лот3) на 2026 год</t>
  </si>
  <si>
    <t>Оказание услуг по механизированной уборке (Лот4) на 2026 год</t>
  </si>
  <si>
    <t>Оказание услуг по механизированной уборке (Лот1) на 2027 год</t>
  </si>
  <si>
    <t>'Оказание услуг по механизированной уборке (Лот2) на 2027 год</t>
  </si>
  <si>
    <t>'Оказание услуг по механизированной уборке (Лот3) на 2027 год</t>
  </si>
  <si>
    <t>Оказание услуг по механизированной уборке (Лот4) на 2027 год</t>
  </si>
  <si>
    <t>'Оказание услуг по ручной уборке в зимний период</t>
  </si>
  <si>
    <t>Всего 16 закупок</t>
  </si>
  <si>
    <t xml:space="preserve">  -</t>
  </si>
  <si>
    <t>Приобретение хозяйственного инвентаря, оборудования 1-2 квартал</t>
  </si>
  <si>
    <t>Приобретение офисной бумаги (отдел окруж.среды)</t>
  </si>
  <si>
    <t>Приобретение канцтоваров 1-2 квартал</t>
  </si>
  <si>
    <t>Приобретение офисной бумаги 1-2 квартал</t>
  </si>
  <si>
    <t>Поставка незамерзающей жидкости</t>
  </si>
  <si>
    <t>Приобретение СМС 1-2 квартал</t>
  </si>
  <si>
    <t>Закупка строительных материалов</t>
  </si>
  <si>
    <t>Закупка сантехнических материалов</t>
  </si>
  <si>
    <t>Закупка энергосберегающих ламп и светильников</t>
  </si>
  <si>
    <t>Закупка электротехнических материалов</t>
  </si>
  <si>
    <t>Закупка строительных инструментов</t>
  </si>
  <si>
    <t>Приобретение офисной бумаги 3-4 квартал</t>
  </si>
  <si>
    <t>Текущий ремонт мест общего пользования в административном здании по адресу: г. Липецк, ул. Невского, д. 6</t>
  </si>
  <si>
    <t>Поставка шин летних</t>
  </si>
  <si>
    <t>Проверка  и испытание АПС</t>
  </si>
  <si>
    <t>Монтажные работы систем автоматической пожарной сигнализации и оповещения управления эвакуацией людей при пожаре ( ул. Советская, д.5)</t>
  </si>
  <si>
    <t xml:space="preserve">          -</t>
  </si>
  <si>
    <t>Промывка системы отопления при подготовке к отопительному сезону</t>
  </si>
  <si>
    <t>Текущий ремонт центральной входной группы в  здании по адресу: г. Липецк, пл. Театральная, д. 1</t>
  </si>
  <si>
    <t>Оказание услуг на техническое обслуживание и эксплуатацию электрооборудования электрощитовых и ВРУ 2 пол</t>
  </si>
  <si>
    <t>Поставка дизельного топлива и бензина на 2 полугодие 2026 года</t>
  </si>
  <si>
    <t>Приобретение хозяйственного инвентаря, оборудования 3-4 квартал</t>
  </si>
  <si>
    <t>Приобретение канцтоваров 3-4 квартал</t>
  </si>
  <si>
    <t>Текущий ремонт помещений и частичный ремонт отмостки в административном здании по адресу: г. Липецк, ул. Писарева, д. 1</t>
  </si>
  <si>
    <t>Монтажные работы систем автоматической пожарной сигнализации и оповещения управления эвакуацией людей при пожаре (ул. Пролетарская,д5)</t>
  </si>
  <si>
    <t>Текущий ремонт нежилого помещения по адресу: г. Липецк, ул. Кутузова, . 1</t>
  </si>
  <si>
    <t xml:space="preserve"> </t>
  </si>
  <si>
    <t>Оказание услуг на очистку кровли от снега и наледи в административных зданиях</t>
  </si>
  <si>
    <t xml:space="preserve">Оказание услуг на техническое обслуживание и эксплуатацию электрооборудования электрощитовых и ВРУ </t>
  </si>
  <si>
    <t>Оказание услуг на техническое обслуживание электрохозяйства (электрик)</t>
  </si>
  <si>
    <t>Оказание услуг на техническое обслуживание лифтов</t>
  </si>
  <si>
    <t>Оказание услуг на техническое обслуживание узлов учета тепловой энергии</t>
  </si>
  <si>
    <t>Оказание услуг на аварийное обслуживание внутридомовых сетей</t>
  </si>
  <si>
    <t>Оценка рыночная недвижимости</t>
  </si>
  <si>
    <t>услуги по охране, (ведомственная, вневедомственная, пожарная и другая охрана)</t>
  </si>
  <si>
    <t>услуги по охране, (ведомственная, вневедомственная, пожарная и другая охрана) КТС</t>
  </si>
  <si>
    <t>Техническое обслуживание АПС и СОУЭ людей при пожаре</t>
  </si>
  <si>
    <t>Вода питьевая 19 л</t>
  </si>
  <si>
    <t>Осаго</t>
  </si>
  <si>
    <t xml:space="preserve">Ремонт автотранспорта </t>
  </si>
  <si>
    <t>Бензин</t>
  </si>
  <si>
    <t>Поставка оборудования для нужд образовательных учреждений города Липецка</t>
  </si>
  <si>
    <t>263482604496148260100100070000000244</t>
  </si>
  <si>
    <t>27.51
28.29
28.93</t>
  </si>
  <si>
    <t>Выполнение работ по капитальному ремонту образовательных учреждений го</t>
  </si>
  <si>
    <t>263482604496148260100100080000000243</t>
  </si>
  <si>
    <t>43.39.19.190</t>
  </si>
  <si>
    <t>Выполнение работ по капитальному ремонту дошкольных образовательных учреждений города Липецка</t>
  </si>
  <si>
    <t>263482604496148260100100090000000243</t>
  </si>
  <si>
    <t>Оказание услуг по техническому обслуживанию кондиционеров</t>
  </si>
  <si>
    <t>263482403869848260100100040003312244</t>
  </si>
  <si>
    <t>33.12.18.000</t>
  </si>
  <si>
    <t>Услуга по обмену электронными документами между абонентом системы электронного документооборота и адресатом с помощью программного обеспечения «ПК «Доклайнер», ранее установленного у Заказчика, на 2027 год</t>
  </si>
  <si>
    <t>263482403869848260100100010006202242</t>
  </si>
  <si>
    <t>62.02.30.000</t>
  </si>
  <si>
    <t>Услуги по заправке и восстановлению картриджей для компьютерной и оргтехники на 2027 год</t>
  </si>
  <si>
    <t>263482403869848260100100020009511242</t>
  </si>
  <si>
    <t>95.11.10.130</t>
  </si>
  <si>
    <t>Маркированные конверты</t>
  </si>
  <si>
    <t>17.23.12.110</t>
  </si>
  <si>
    <t>Мебель</t>
  </si>
  <si>
    <t>31.01.11.122</t>
  </si>
  <si>
    <t>МКУ "ЦБОиРОУК"</t>
  </si>
  <si>
    <t>Поставка канцелярских товаров</t>
  </si>
  <si>
    <t>Поставка хозяйственных товаров и стирально-моющих средств</t>
  </si>
  <si>
    <t>Поставка бумаги для офисной техники</t>
  </si>
  <si>
    <t>Оказание услуг по заправке картриджей для принтеров в 2026 году.</t>
  </si>
  <si>
    <t>263482604485948260100100010009511242</t>
  </si>
  <si>
    <t>263482604485948260100100070000000244</t>
  </si>
  <si>
    <t>22.29
20.59</t>
  </si>
  <si>
    <t>263482604485948260100100050001712244</t>
  </si>
  <si>
    <t>17.12</t>
  </si>
  <si>
    <t>Оказание услуг по  техническому обслуживанию кондиционеров</t>
  </si>
  <si>
    <t>263482604485948260100100020003312244</t>
  </si>
  <si>
    <t>33.12</t>
  </si>
  <si>
    <t>263482604485948260100100060000000244</t>
  </si>
  <si>
    <t xml:space="preserve">58.19
17.23
20.59
32.99
25.99
25.93
22.29
20.52
22.19
</t>
  </si>
  <si>
    <t>Услуги по подписке и доставке периодических изданий в 2027 году</t>
  </si>
  <si>
    <t>263482604485948260100100100005310244</t>
  </si>
  <si>
    <t>53.10</t>
  </si>
  <si>
    <t>263482604485948260100100110001107244</t>
  </si>
  <si>
    <t xml:space="preserve">Оказание услуг, связанных с осуществлением регулярных перевозок пассажиров и багажа городским наземным электрическим транспортом </t>
  </si>
  <si>
    <t>49.31.21.110</t>
  </si>
  <si>
    <t>Осуществление закупок в сфере регулярных перевозок пассажиров и багажа автомобильным транспортом (электробусами)</t>
  </si>
  <si>
    <t>Оказание услуг, связанных с осуществлением регулярных перевозок пассажиров и багажа автомобильным транспортом 
по регулируемым тарифам</t>
  </si>
  <si>
    <t>Оказание услуг, связанных с осуществлением регулярных перевозок пассажиров и багажа на садоводческих маршрутах</t>
  </si>
  <si>
    <t>Всего 41 закупка</t>
  </si>
  <si>
    <t>Всего 29 закупок</t>
  </si>
  <si>
    <t>Выполнение работ по праздничному украшению города ко дню празднования ВОВ в 2026г.</t>
  </si>
  <si>
    <t>74.10.19.000</t>
  </si>
  <si>
    <t>Поставка флагов для праздничного украшения города ко дню празднования ВОВ в 2026г.</t>
  </si>
  <si>
    <t>32.99.51.190</t>
  </si>
  <si>
    <t>Выполнение работ по праздничному украшению города ко дню г. Липецк в 2026г.</t>
  </si>
  <si>
    <t>Оказание услуг по ремонту компьютерной и оргтехники (в том числе цифровых печатных машин Xerox Color C60/70, Xerox VersaLink 7020, Xerox AltaLink C8130) и экспресс-обмену  картриджей</t>
  </si>
  <si>
    <t>95.11.10.190</t>
  </si>
  <si>
    <t>Оказание услуг по утилизации компьютерной техники и расходных материалов</t>
  </si>
  <si>
    <t>38.22.29.000</t>
  </si>
  <si>
    <t>Снос расселенных аварийный домов города Липецка</t>
  </si>
  <si>
    <t>263482505489348250100100070004311244</t>
  </si>
  <si>
    <t>43.11</t>
  </si>
  <si>
    <t>Приспособление жилых помещений и общего имущества в многоквартирных домах города Липецка с учетом потребности инвалидов</t>
  </si>
  <si>
    <t>263482505489348250100100060004399244</t>
  </si>
  <si>
    <t>Обследование конструктивных элементов непригодных для проживания жилых домов</t>
  </si>
  <si>
    <t>263482505489348250100100050007120244</t>
  </si>
  <si>
    <t>71.20</t>
  </si>
  <si>
    <t>Ремонт муниципального жилищного фонда для повторного заселения и в иных случаях</t>
  </si>
  <si>
    <t>263482505489348250100100040004339244</t>
  </si>
  <si>
    <t>43.39</t>
  </si>
  <si>
    <t>Техническая инвентаризация и паспортизация бесхозяйных объектов инженерной инфраструктуры</t>
  </si>
  <si>
    <t xml:space="preserve"> 263482505489348250100100080006832244</t>
  </si>
  <si>
    <t>68.32</t>
  </si>
  <si>
    <t>263482612540248260100100030000000244</t>
  </si>
  <si>
    <t>17.23.12.110-00000002</t>
  </si>
  <si>
    <t>Услуги по определению рыночной стоимости годовой арендной платы 1 кв.м. муниципального имущества</t>
  </si>
  <si>
    <t>263482612540248260100100060006831244</t>
  </si>
  <si>
    <t>68.31.16.120</t>
  </si>
  <si>
    <t>Услуги по определению рыночной стоимости  имущества, включенного в состав муниципальной казны города Липецка</t>
  </si>
  <si>
    <t>263482612540248260100100050006831244</t>
  </si>
  <si>
    <t xml:space="preserve">Проведение кадастровых работ </t>
  </si>
  <si>
    <t>263482612540248260100100070006832244</t>
  </si>
  <si>
    <t>71.12.35.110</t>
  </si>
  <si>
    <t>Услуги охраны</t>
  </si>
  <si>
    <t>263482612540248260100100020008010244</t>
  </si>
  <si>
    <t>80.10.12.100</t>
  </si>
  <si>
    <t>0 закупка в рамках гос.программы</t>
  </si>
  <si>
    <t>21 закупка, относящихся к категории "Прочие"</t>
  </si>
  <si>
    <t>45 закупок, относящаяся к категории "Прочие"</t>
  </si>
  <si>
    <t>Итого 45 закупок для 6 заказчиков, в т.ч.</t>
  </si>
  <si>
    <t>Итого 21 закупка для 4 заказчиков, в т.ч.</t>
  </si>
  <si>
    <t>21 закупок, относящихся к категории "Прочие"</t>
  </si>
  <si>
    <t>Итого 8 закупок для 5 заказчиков, в т.ч.</t>
  </si>
  <si>
    <t>8 закупок, относящихся к категории "Прочие"</t>
  </si>
  <si>
    <t>12 закупок, относящихся к категории "Прочие"</t>
  </si>
  <si>
    <t>Итого 10 закупок для 2 заказчиков, в т.ч.</t>
  </si>
  <si>
    <t>10 закупок, относящихся к категории "Прочие"</t>
  </si>
  <si>
    <t>Итого 17 закупок для 3 заказчиков, в т.ч.</t>
  </si>
  <si>
    <t>17 закупок, относящаяся к категории "Прочие"</t>
  </si>
  <si>
    <t>МКУ "Управление по делам ГО и ЧС г. Липецка"</t>
  </si>
  <si>
    <t>Услуги по эксплуатационно-техническому обслуживанию комплексной системы экстренного оповещения населения (КСЭОН) города Липецка об угрозе возникновения или о возникновении чрезвычайной ситуации</t>
  </si>
  <si>
    <t>263482611274948260100100130006399242</t>
  </si>
  <si>
    <t>63.99.10.190</t>
  </si>
  <si>
    <t>Итого 21 закупка для 5 заказчиков, в т.ч.</t>
  </si>
  <si>
    <t>Поставка камер видеонаблюдения</t>
  </si>
  <si>
    <t>263482611274948260100100140002640242</t>
  </si>
  <si>
    <t>26.40.33.111</t>
  </si>
  <si>
    <t>Оказание услуг по техническому обслуживанию и ремонту с заменой запасных частей легковых автомобилей МКУ "Управление по делам ГО и ЧС г. Липецка"</t>
  </si>
  <si>
    <t>263482611274948260100100060004520244</t>
  </si>
  <si>
    <t>45.20</t>
  </si>
  <si>
    <t>Итого 23 закупки для 8 заказчиков, в т.ч.</t>
  </si>
  <si>
    <t>23 закупки, относящихся к категории "Прочие"</t>
  </si>
  <si>
    <t>Бумага для офисной техники</t>
  </si>
  <si>
    <t>263482611274948260100100030001712244</t>
  </si>
  <si>
    <t>17.12.14.129</t>
  </si>
  <si>
    <t>58 закупок, относящихся к категории "Прочие"</t>
  </si>
  <si>
    <t>Автомобильное топливо на 2 полугодие 2026 года</t>
  </si>
  <si>
    <t>263482611274948260100100020001920244</t>
  </si>
  <si>
    <t>19.20.21</t>
  </si>
  <si>
    <t>Спецодежда на 2026г</t>
  </si>
  <si>
    <t>263482611274948260100100080001412244</t>
  </si>
  <si>
    <t>14.12.11.120</t>
  </si>
  <si>
    <t>Автомобильное топливо на 2027 год</t>
  </si>
  <si>
    <t>202508463000017001000025</t>
  </si>
  <si>
    <t>Итого 34 закупки для 6 заказчиков, в т.ч.</t>
  </si>
  <si>
    <t>34 закупки, относящихся к категории "Прочие"</t>
  </si>
  <si>
    <t>МБОУ СШ №21 г. Липецка</t>
  </si>
  <si>
    <t>Национальный проект "Молодежь и дети"</t>
  </si>
  <si>
    <t>Федеральный проект "Все лучшее детям"</t>
  </si>
  <si>
    <t>МБОУ СШ №51 г. Липецка</t>
  </si>
  <si>
    <t>МБОУ СОШ №40 г. Липецка</t>
  </si>
  <si>
    <t>МБОУ СОШ №77 г. Липецка</t>
  </si>
  <si>
    <t>МБОУ СШ №48 г. Липецка</t>
  </si>
  <si>
    <t>МБОУ СШ №37 г. Липецка</t>
  </si>
  <si>
    <t>МБОУ СШ №72 г. Липецка</t>
  </si>
  <si>
    <t>МБОУ №16 г. Липецка</t>
  </si>
  <si>
    <t>МБОУ Лицей №66 г. Липецка</t>
  </si>
  <si>
    <t>МБОУ СОШ №66 г. Липецка</t>
  </si>
  <si>
    <t>Итого 68 закупок для 19 заказчиков, в т.ч.</t>
  </si>
  <si>
    <t>10 закупок в рамках нац.проектов</t>
  </si>
  <si>
    <t>МБОУ СШ №41 г. Липецка</t>
  </si>
  <si>
    <t>Поставка оборудования</t>
  </si>
  <si>
    <t>МАОУ СШ №55 г. Липецка</t>
  </si>
  <si>
    <t>МБОУ СШ № 14 г. Липецка</t>
  </si>
  <si>
    <t>МБОУ Гимназия № 64 г. Липецка</t>
  </si>
  <si>
    <t>МАОУ СШ № 59 г. Липецка</t>
  </si>
  <si>
    <t>Национальный проект "Моя семья"</t>
  </si>
  <si>
    <t>Федеральный проект "Поддержка семьи"</t>
  </si>
  <si>
    <t>ДОУ № 38 г. Липецка</t>
  </si>
  <si>
    <t>ДОУ № 130 г. Липецка</t>
  </si>
  <si>
    <t>Итого 28 закупок для 15 заказчиков, в т.ч.</t>
  </si>
  <si>
    <t>7 закупок в рамках нац.проектов</t>
  </si>
  <si>
    <t>МУ"Централизованная библиотечная система" г. Липецка</t>
  </si>
  <si>
    <t>Комплектование книжных фондов библиотек МУ "ЦБС"</t>
  </si>
  <si>
    <t>Итого 22 закупки для 7 заказчиков, в т.ч.</t>
  </si>
  <si>
    <t>1 закупка в рамках нац.проектов</t>
  </si>
  <si>
    <t>Создание модельных муниципальных библиотек</t>
  </si>
  <si>
    <t>Итого 13 закупок для 5 заказчиков, в т.ч.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</si>
  <si>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"Управление муниципального заказа города Липецка"
по состоянию на 01.01.2026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</si>
  <si>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ВСЕГО 2026</t>
  </si>
  <si>
    <t>Всего 310  закупок для  34 заказчиков, в т.ч.</t>
  </si>
  <si>
    <t>19 закупок в рамках нац.проектов</t>
  </si>
  <si>
    <t>0 закупок в рамках гос.программ</t>
  </si>
  <si>
    <t>291 закупка, относящаяся к категории "Прочие"</t>
  </si>
  <si>
    <t>Запасные части  для  автомобилей ПАЗ, ЗиЛ</t>
  </si>
  <si>
    <t>Поставка масел и смазок для автотракторной техники</t>
  </si>
  <si>
    <t>Ответственный исполнитель: Маркина Ольга Анатольевна
Телефон:8 47478 21582; 89092244570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</si>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</sst>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  <xf numFmtId="0" fontId="5" fillId="0" borderId="0"/>
    <xf numFmtId="0" fontId="16" fillId="0" borderId="0"/>
  </cellStyleXfs>
  <cellXfs count="203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166" fontId="13" fillId="2" borderId="11" xfId="0" applyNumberFormat="1" applyFont="1" applyFill="1" applyBorder="1" applyAlignment="1">
      <alignment horizontal="center" vertical="center" wrapText="1"/>
    </xf>
    <xf numFmtId="0" fontId="13" fillId="0" borderId="0" xfId="0" applyFont="1"/>
    <xf numFmtId="4" fontId="13" fillId="2" borderId="1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/>
    <xf numFmtId="166" fontId="13" fillId="2" borderId="11" xfId="0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horizontal="center" vertical="center"/>
    </xf>
    <xf numFmtId="165" fontId="14" fillId="0" borderId="11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31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165" fontId="14" fillId="0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" fontId="15" fillId="0" borderId="9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4" fontId="15" fillId="0" borderId="11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" fontId="14" fillId="0" borderId="9" xfId="0" applyNumberFormat="1" applyFont="1" applyFill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" fontId="15" fillId="0" borderId="6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65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" fontId="15" fillId="0" borderId="19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49" fontId="14" fillId="0" borderId="34" xfId="0" applyNumberFormat="1" applyFont="1" applyBorder="1" applyAlignment="1">
      <alignment horizontal="center" vertical="center" wrapText="1"/>
    </xf>
    <xf numFmtId="4" fontId="14" fillId="0" borderId="34" xfId="0" applyNumberFormat="1" applyFont="1" applyBorder="1" applyAlignment="1">
      <alignment horizontal="center" vertical="center" wrapText="1"/>
    </xf>
    <xf numFmtId="165" fontId="14" fillId="0" borderId="24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center" vertical="center" wrapText="1"/>
    </xf>
    <xf numFmtId="4" fontId="14" fillId="0" borderId="24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2" fillId="0" borderId="40" xfId="0" applyFont="1" applyBorder="1"/>
    <xf numFmtId="0" fontId="14" fillId="0" borderId="4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165" fontId="14" fillId="0" borderId="34" xfId="0" applyNumberFormat="1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4" fontId="14" fillId="0" borderId="31" xfId="0" applyNumberFormat="1" applyFont="1" applyBorder="1" applyAlignment="1">
      <alignment horizontal="center" vertical="center" wrapText="1"/>
    </xf>
    <xf numFmtId="165" fontId="14" fillId="0" borderId="31" xfId="0" applyNumberFormat="1" applyFont="1" applyFill="1" applyBorder="1" applyAlignment="1">
      <alignment horizontal="center" vertical="center" wrapText="1"/>
    </xf>
    <xf numFmtId="0" fontId="2" fillId="0" borderId="43" xfId="0" applyFont="1" applyBorder="1"/>
    <xf numFmtId="0" fontId="14" fillId="0" borderId="44" xfId="0" applyFont="1" applyBorder="1" applyAlignment="1">
      <alignment horizontal="center" vertical="center" wrapText="1"/>
    </xf>
    <xf numFmtId="0" fontId="2" fillId="0" borderId="45" xfId="0" applyFont="1" applyBorder="1"/>
    <xf numFmtId="165" fontId="14" fillId="0" borderId="24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49" fontId="15" fillId="0" borderId="34" xfId="0" applyNumberFormat="1" applyFont="1" applyFill="1" applyBorder="1" applyAlignment="1">
      <alignment horizontal="center" vertical="center" wrapText="1"/>
    </xf>
    <xf numFmtId="165" fontId="14" fillId="0" borderId="34" xfId="0" applyNumberFormat="1" applyFont="1" applyBorder="1" applyAlignment="1">
      <alignment horizontal="center" vertical="center" wrapText="1"/>
    </xf>
    <xf numFmtId="0" fontId="13" fillId="2" borderId="36" xfId="0" applyFont="1" applyFill="1" applyBorder="1"/>
    <xf numFmtId="0" fontId="2" fillId="3" borderId="20" xfId="0" applyFont="1" applyFill="1" applyBorder="1"/>
    <xf numFmtId="0" fontId="15" fillId="0" borderId="24" xfId="0" applyFont="1" applyFill="1" applyBorder="1" applyAlignment="1">
      <alignment horizontal="center" vertical="center" wrapText="1"/>
    </xf>
    <xf numFmtId="4" fontId="15" fillId="0" borderId="24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4" fontId="15" fillId="0" borderId="34" xfId="0" applyNumberFormat="1" applyFont="1" applyFill="1" applyBorder="1" applyAlignment="1">
      <alignment horizontal="center" vertical="center" wrapText="1"/>
    </xf>
    <xf numFmtId="49" fontId="14" fillId="0" borderId="3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0" fillId="6" borderId="9" xfId="0" applyFont="1" applyFill="1" applyBorder="1" applyAlignment="1">
      <alignment horizontal="center" vertical="center" wrapText="1"/>
    </xf>
    <xf numFmtId="4" fontId="20" fillId="6" borderId="9" xfId="0" applyNumberFormat="1" applyFont="1" applyFill="1" applyBorder="1" applyAlignment="1">
      <alignment horizontal="center" vertical="center" wrapText="1"/>
    </xf>
    <xf numFmtId="165" fontId="20" fillId="6" borderId="9" xfId="0" applyNumberFormat="1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49" fontId="20" fillId="6" borderId="9" xfId="0" applyNumberFormat="1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50" xfId="0" applyNumberFormat="1" applyFont="1" applyBorder="1" applyAlignment="1">
      <alignment horizontal="center" vertical="center"/>
    </xf>
    <xf numFmtId="4" fontId="17" fillId="0" borderId="0" xfId="0" applyNumberFormat="1" applyFont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166" fontId="13" fillId="2" borderId="18" xfId="0" applyNumberFormat="1" applyFont="1" applyFill="1" applyBorder="1" applyAlignment="1">
      <alignment horizontal="left" vertical="center" wrapText="1"/>
    </xf>
    <xf numFmtId="166" fontId="13" fillId="2" borderId="19" xfId="0" applyNumberFormat="1" applyFont="1" applyFill="1" applyBorder="1" applyAlignment="1">
      <alignment horizontal="left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5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0" fillId="0" borderId="26" xfId="0" applyBorder="1"/>
    <xf numFmtId="0" fontId="18" fillId="3" borderId="18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</cellXfs>
  <cellStyles count="9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Обычный 3" xfId="8" xr:uid="{00000000-0005-0000-0000-000006000000}"/>
    <cellStyle name="Обычный 4" xfId="7" xr:uid="{00000000-0005-0000-0000-000007000000}"/>
    <cellStyle name="Финансовый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2"/>
  <sheetViews>
    <sheetView tabSelected="1" zoomScale="50" zoomScaleNormal="50" zoomScaleSheetLayoutView="51" workbookViewId="0">
      <pane ySplit="4" topLeftCell="A428" activePane="bottomLeft" state="frozen"/>
      <selection pane="bottomLeft" activeCell="H436" sqref="H436"/>
    </sheetView>
  </sheetViews>
  <sheetFormatPr defaultRowHeight="15" x14ac:dyDescent="0.25"/>
  <cols>
    <col min="1" max="1" width="9.140625" style="41"/>
    <col min="2" max="2" width="41.42578125" style="4" customWidth="1"/>
    <col min="3" max="3" width="23" style="4" customWidth="1"/>
    <col min="4" max="4" width="68.85546875" style="41" customWidth="1"/>
    <col min="5" max="6" width="32" style="41" customWidth="1"/>
    <col min="7" max="7" width="32" style="1" customWidth="1"/>
    <col min="8" max="8" width="55.140625" style="2" customWidth="1"/>
    <col min="9" max="9" width="39" style="41" customWidth="1"/>
    <col min="10" max="15" width="36.28515625" style="3" customWidth="1"/>
    <col min="16" max="16" width="32.7109375" style="3" hidden="1" customWidth="1"/>
    <col min="17" max="17" width="30.28515625" style="3" customWidth="1"/>
    <col min="18" max="256" width="9.140625" style="20"/>
    <col min="257" max="257" width="41.42578125" style="20" customWidth="1"/>
    <col min="258" max="258" width="28.7109375" style="20" customWidth="1"/>
    <col min="259" max="259" width="48.85546875" style="20" customWidth="1"/>
    <col min="260" max="261" width="32.28515625" style="20" customWidth="1"/>
    <col min="262" max="262" width="36.5703125" style="20" customWidth="1"/>
    <col min="263" max="263" width="50.85546875" style="20" customWidth="1"/>
    <col min="264" max="264" width="41" style="20" customWidth="1"/>
    <col min="265" max="270" width="33.7109375" style="20" customWidth="1"/>
    <col min="271" max="271" width="32.7109375" style="20" customWidth="1"/>
    <col min="272" max="272" width="30.28515625" style="20" customWidth="1"/>
    <col min="273" max="273" width="16.28515625" style="20" bestFit="1" customWidth="1"/>
    <col min="274" max="512" width="9.140625" style="20"/>
    <col min="513" max="513" width="41.42578125" style="20" customWidth="1"/>
    <col min="514" max="514" width="28.7109375" style="20" customWidth="1"/>
    <col min="515" max="515" width="48.85546875" style="20" customWidth="1"/>
    <col min="516" max="517" width="32.28515625" style="20" customWidth="1"/>
    <col min="518" max="518" width="36.5703125" style="20" customWidth="1"/>
    <col min="519" max="519" width="50.85546875" style="20" customWidth="1"/>
    <col min="520" max="520" width="41" style="20" customWidth="1"/>
    <col min="521" max="526" width="33.7109375" style="20" customWidth="1"/>
    <col min="527" max="527" width="32.7109375" style="20" customWidth="1"/>
    <col min="528" max="528" width="30.28515625" style="20" customWidth="1"/>
    <col min="529" max="529" width="16.28515625" style="20" bestFit="1" customWidth="1"/>
    <col min="530" max="768" width="9.140625" style="20"/>
    <col min="769" max="769" width="41.42578125" style="20" customWidth="1"/>
    <col min="770" max="770" width="28.7109375" style="20" customWidth="1"/>
    <col min="771" max="771" width="48.85546875" style="20" customWidth="1"/>
    <col min="772" max="773" width="32.28515625" style="20" customWidth="1"/>
    <col min="774" max="774" width="36.5703125" style="20" customWidth="1"/>
    <col min="775" max="775" width="50.85546875" style="20" customWidth="1"/>
    <col min="776" max="776" width="41" style="20" customWidth="1"/>
    <col min="777" max="782" width="33.7109375" style="20" customWidth="1"/>
    <col min="783" max="783" width="32.7109375" style="20" customWidth="1"/>
    <col min="784" max="784" width="30.28515625" style="20" customWidth="1"/>
    <col min="785" max="785" width="16.28515625" style="20" bestFit="1" customWidth="1"/>
    <col min="786" max="1024" width="9.140625" style="20"/>
    <col min="1025" max="1025" width="41.42578125" style="20" customWidth="1"/>
    <col min="1026" max="1026" width="28.7109375" style="20" customWidth="1"/>
    <col min="1027" max="1027" width="48.85546875" style="20" customWidth="1"/>
    <col min="1028" max="1029" width="32.28515625" style="20" customWidth="1"/>
    <col min="1030" max="1030" width="36.5703125" style="20" customWidth="1"/>
    <col min="1031" max="1031" width="50.85546875" style="20" customWidth="1"/>
    <col min="1032" max="1032" width="41" style="20" customWidth="1"/>
    <col min="1033" max="1038" width="33.7109375" style="20" customWidth="1"/>
    <col min="1039" max="1039" width="32.7109375" style="20" customWidth="1"/>
    <col min="1040" max="1040" width="30.28515625" style="20" customWidth="1"/>
    <col min="1041" max="1041" width="16.28515625" style="20" bestFit="1" customWidth="1"/>
    <col min="1042" max="1280" width="9.140625" style="20"/>
    <col min="1281" max="1281" width="41.42578125" style="20" customWidth="1"/>
    <col min="1282" max="1282" width="28.7109375" style="20" customWidth="1"/>
    <col min="1283" max="1283" width="48.85546875" style="20" customWidth="1"/>
    <col min="1284" max="1285" width="32.28515625" style="20" customWidth="1"/>
    <col min="1286" max="1286" width="36.5703125" style="20" customWidth="1"/>
    <col min="1287" max="1287" width="50.85546875" style="20" customWidth="1"/>
    <col min="1288" max="1288" width="41" style="20" customWidth="1"/>
    <col min="1289" max="1294" width="33.7109375" style="20" customWidth="1"/>
    <col min="1295" max="1295" width="32.7109375" style="20" customWidth="1"/>
    <col min="1296" max="1296" width="30.28515625" style="20" customWidth="1"/>
    <col min="1297" max="1297" width="16.28515625" style="20" bestFit="1" customWidth="1"/>
    <col min="1298" max="1536" width="9.140625" style="20"/>
    <col min="1537" max="1537" width="41.42578125" style="20" customWidth="1"/>
    <col min="1538" max="1538" width="28.7109375" style="20" customWidth="1"/>
    <col min="1539" max="1539" width="48.85546875" style="20" customWidth="1"/>
    <col min="1540" max="1541" width="32.28515625" style="20" customWidth="1"/>
    <col min="1542" max="1542" width="36.5703125" style="20" customWidth="1"/>
    <col min="1543" max="1543" width="50.85546875" style="20" customWidth="1"/>
    <col min="1544" max="1544" width="41" style="20" customWidth="1"/>
    <col min="1545" max="1550" width="33.7109375" style="20" customWidth="1"/>
    <col min="1551" max="1551" width="32.7109375" style="20" customWidth="1"/>
    <col min="1552" max="1552" width="30.28515625" style="20" customWidth="1"/>
    <col min="1553" max="1553" width="16.28515625" style="20" bestFit="1" customWidth="1"/>
    <col min="1554" max="1792" width="9.140625" style="20"/>
    <col min="1793" max="1793" width="41.42578125" style="20" customWidth="1"/>
    <col min="1794" max="1794" width="28.7109375" style="20" customWidth="1"/>
    <col min="1795" max="1795" width="48.85546875" style="20" customWidth="1"/>
    <col min="1796" max="1797" width="32.28515625" style="20" customWidth="1"/>
    <col min="1798" max="1798" width="36.5703125" style="20" customWidth="1"/>
    <col min="1799" max="1799" width="50.85546875" style="20" customWidth="1"/>
    <col min="1800" max="1800" width="41" style="20" customWidth="1"/>
    <col min="1801" max="1806" width="33.7109375" style="20" customWidth="1"/>
    <col min="1807" max="1807" width="32.7109375" style="20" customWidth="1"/>
    <col min="1808" max="1808" width="30.28515625" style="20" customWidth="1"/>
    <col min="1809" max="1809" width="16.28515625" style="20" bestFit="1" customWidth="1"/>
    <col min="1810" max="2048" width="9.140625" style="20"/>
    <col min="2049" max="2049" width="41.42578125" style="20" customWidth="1"/>
    <col min="2050" max="2050" width="28.7109375" style="20" customWidth="1"/>
    <col min="2051" max="2051" width="48.85546875" style="20" customWidth="1"/>
    <col min="2052" max="2053" width="32.28515625" style="20" customWidth="1"/>
    <col min="2054" max="2054" width="36.5703125" style="20" customWidth="1"/>
    <col min="2055" max="2055" width="50.85546875" style="20" customWidth="1"/>
    <col min="2056" max="2056" width="41" style="20" customWidth="1"/>
    <col min="2057" max="2062" width="33.7109375" style="20" customWidth="1"/>
    <col min="2063" max="2063" width="32.7109375" style="20" customWidth="1"/>
    <col min="2064" max="2064" width="30.28515625" style="20" customWidth="1"/>
    <col min="2065" max="2065" width="16.28515625" style="20" bestFit="1" customWidth="1"/>
    <col min="2066" max="2304" width="9.140625" style="20"/>
    <col min="2305" max="2305" width="41.42578125" style="20" customWidth="1"/>
    <col min="2306" max="2306" width="28.7109375" style="20" customWidth="1"/>
    <col min="2307" max="2307" width="48.85546875" style="20" customWidth="1"/>
    <col min="2308" max="2309" width="32.28515625" style="20" customWidth="1"/>
    <col min="2310" max="2310" width="36.5703125" style="20" customWidth="1"/>
    <col min="2311" max="2311" width="50.85546875" style="20" customWidth="1"/>
    <col min="2312" max="2312" width="41" style="20" customWidth="1"/>
    <col min="2313" max="2318" width="33.7109375" style="20" customWidth="1"/>
    <col min="2319" max="2319" width="32.7109375" style="20" customWidth="1"/>
    <col min="2320" max="2320" width="30.28515625" style="20" customWidth="1"/>
    <col min="2321" max="2321" width="16.28515625" style="20" bestFit="1" customWidth="1"/>
    <col min="2322" max="2560" width="9.140625" style="20"/>
    <col min="2561" max="2561" width="41.42578125" style="20" customWidth="1"/>
    <col min="2562" max="2562" width="28.7109375" style="20" customWidth="1"/>
    <col min="2563" max="2563" width="48.85546875" style="20" customWidth="1"/>
    <col min="2564" max="2565" width="32.28515625" style="20" customWidth="1"/>
    <col min="2566" max="2566" width="36.5703125" style="20" customWidth="1"/>
    <col min="2567" max="2567" width="50.85546875" style="20" customWidth="1"/>
    <col min="2568" max="2568" width="41" style="20" customWidth="1"/>
    <col min="2569" max="2574" width="33.7109375" style="20" customWidth="1"/>
    <col min="2575" max="2575" width="32.7109375" style="20" customWidth="1"/>
    <col min="2576" max="2576" width="30.28515625" style="20" customWidth="1"/>
    <col min="2577" max="2577" width="16.28515625" style="20" bestFit="1" customWidth="1"/>
    <col min="2578" max="2816" width="9.140625" style="20"/>
    <col min="2817" max="2817" width="41.42578125" style="20" customWidth="1"/>
    <col min="2818" max="2818" width="28.7109375" style="20" customWidth="1"/>
    <col min="2819" max="2819" width="48.85546875" style="20" customWidth="1"/>
    <col min="2820" max="2821" width="32.28515625" style="20" customWidth="1"/>
    <col min="2822" max="2822" width="36.5703125" style="20" customWidth="1"/>
    <col min="2823" max="2823" width="50.85546875" style="20" customWidth="1"/>
    <col min="2824" max="2824" width="41" style="20" customWidth="1"/>
    <col min="2825" max="2830" width="33.7109375" style="20" customWidth="1"/>
    <col min="2831" max="2831" width="32.7109375" style="20" customWidth="1"/>
    <col min="2832" max="2832" width="30.28515625" style="20" customWidth="1"/>
    <col min="2833" max="2833" width="16.28515625" style="20" bestFit="1" customWidth="1"/>
    <col min="2834" max="3072" width="9.140625" style="20"/>
    <col min="3073" max="3073" width="41.42578125" style="20" customWidth="1"/>
    <col min="3074" max="3074" width="28.7109375" style="20" customWidth="1"/>
    <col min="3075" max="3075" width="48.85546875" style="20" customWidth="1"/>
    <col min="3076" max="3077" width="32.28515625" style="20" customWidth="1"/>
    <col min="3078" max="3078" width="36.5703125" style="20" customWidth="1"/>
    <col min="3079" max="3079" width="50.85546875" style="20" customWidth="1"/>
    <col min="3080" max="3080" width="41" style="20" customWidth="1"/>
    <col min="3081" max="3086" width="33.7109375" style="20" customWidth="1"/>
    <col min="3087" max="3087" width="32.7109375" style="20" customWidth="1"/>
    <col min="3088" max="3088" width="30.28515625" style="20" customWidth="1"/>
    <col min="3089" max="3089" width="16.28515625" style="20" bestFit="1" customWidth="1"/>
    <col min="3090" max="3328" width="9.140625" style="20"/>
    <col min="3329" max="3329" width="41.42578125" style="20" customWidth="1"/>
    <col min="3330" max="3330" width="28.7109375" style="20" customWidth="1"/>
    <col min="3331" max="3331" width="48.85546875" style="20" customWidth="1"/>
    <col min="3332" max="3333" width="32.28515625" style="20" customWidth="1"/>
    <col min="3334" max="3334" width="36.5703125" style="20" customWidth="1"/>
    <col min="3335" max="3335" width="50.85546875" style="20" customWidth="1"/>
    <col min="3336" max="3336" width="41" style="20" customWidth="1"/>
    <col min="3337" max="3342" width="33.7109375" style="20" customWidth="1"/>
    <col min="3343" max="3343" width="32.7109375" style="20" customWidth="1"/>
    <col min="3344" max="3344" width="30.28515625" style="20" customWidth="1"/>
    <col min="3345" max="3345" width="16.28515625" style="20" bestFit="1" customWidth="1"/>
    <col min="3346" max="3584" width="9.140625" style="20"/>
    <col min="3585" max="3585" width="41.42578125" style="20" customWidth="1"/>
    <col min="3586" max="3586" width="28.7109375" style="20" customWidth="1"/>
    <col min="3587" max="3587" width="48.85546875" style="20" customWidth="1"/>
    <col min="3588" max="3589" width="32.28515625" style="20" customWidth="1"/>
    <col min="3590" max="3590" width="36.5703125" style="20" customWidth="1"/>
    <col min="3591" max="3591" width="50.85546875" style="20" customWidth="1"/>
    <col min="3592" max="3592" width="41" style="20" customWidth="1"/>
    <col min="3593" max="3598" width="33.7109375" style="20" customWidth="1"/>
    <col min="3599" max="3599" width="32.7109375" style="20" customWidth="1"/>
    <col min="3600" max="3600" width="30.28515625" style="20" customWidth="1"/>
    <col min="3601" max="3601" width="16.28515625" style="20" bestFit="1" customWidth="1"/>
    <col min="3602" max="3840" width="9.140625" style="20"/>
    <col min="3841" max="3841" width="41.42578125" style="20" customWidth="1"/>
    <col min="3842" max="3842" width="28.7109375" style="20" customWidth="1"/>
    <col min="3843" max="3843" width="48.85546875" style="20" customWidth="1"/>
    <col min="3844" max="3845" width="32.28515625" style="20" customWidth="1"/>
    <col min="3846" max="3846" width="36.5703125" style="20" customWidth="1"/>
    <col min="3847" max="3847" width="50.85546875" style="20" customWidth="1"/>
    <col min="3848" max="3848" width="41" style="20" customWidth="1"/>
    <col min="3849" max="3854" width="33.7109375" style="20" customWidth="1"/>
    <col min="3855" max="3855" width="32.7109375" style="20" customWidth="1"/>
    <col min="3856" max="3856" width="30.28515625" style="20" customWidth="1"/>
    <col min="3857" max="3857" width="16.28515625" style="20" bestFit="1" customWidth="1"/>
    <col min="3858" max="4096" width="9.140625" style="20"/>
    <col min="4097" max="4097" width="41.42578125" style="20" customWidth="1"/>
    <col min="4098" max="4098" width="28.7109375" style="20" customWidth="1"/>
    <col min="4099" max="4099" width="48.85546875" style="20" customWidth="1"/>
    <col min="4100" max="4101" width="32.28515625" style="20" customWidth="1"/>
    <col min="4102" max="4102" width="36.5703125" style="20" customWidth="1"/>
    <col min="4103" max="4103" width="50.85546875" style="20" customWidth="1"/>
    <col min="4104" max="4104" width="41" style="20" customWidth="1"/>
    <col min="4105" max="4110" width="33.7109375" style="20" customWidth="1"/>
    <col min="4111" max="4111" width="32.7109375" style="20" customWidth="1"/>
    <col min="4112" max="4112" width="30.28515625" style="20" customWidth="1"/>
    <col min="4113" max="4113" width="16.28515625" style="20" bestFit="1" customWidth="1"/>
    <col min="4114" max="4352" width="9.140625" style="20"/>
    <col min="4353" max="4353" width="41.42578125" style="20" customWidth="1"/>
    <col min="4354" max="4354" width="28.7109375" style="20" customWidth="1"/>
    <col min="4355" max="4355" width="48.85546875" style="20" customWidth="1"/>
    <col min="4356" max="4357" width="32.28515625" style="20" customWidth="1"/>
    <col min="4358" max="4358" width="36.5703125" style="20" customWidth="1"/>
    <col min="4359" max="4359" width="50.85546875" style="20" customWidth="1"/>
    <col min="4360" max="4360" width="41" style="20" customWidth="1"/>
    <col min="4361" max="4366" width="33.7109375" style="20" customWidth="1"/>
    <col min="4367" max="4367" width="32.7109375" style="20" customWidth="1"/>
    <col min="4368" max="4368" width="30.28515625" style="20" customWidth="1"/>
    <col min="4369" max="4369" width="16.28515625" style="20" bestFit="1" customWidth="1"/>
    <col min="4370" max="4608" width="9.140625" style="20"/>
    <col min="4609" max="4609" width="41.42578125" style="20" customWidth="1"/>
    <col min="4610" max="4610" width="28.7109375" style="20" customWidth="1"/>
    <col min="4611" max="4611" width="48.85546875" style="20" customWidth="1"/>
    <col min="4612" max="4613" width="32.28515625" style="20" customWidth="1"/>
    <col min="4614" max="4614" width="36.5703125" style="20" customWidth="1"/>
    <col min="4615" max="4615" width="50.85546875" style="20" customWidth="1"/>
    <col min="4616" max="4616" width="41" style="20" customWidth="1"/>
    <col min="4617" max="4622" width="33.7109375" style="20" customWidth="1"/>
    <col min="4623" max="4623" width="32.7109375" style="20" customWidth="1"/>
    <col min="4624" max="4624" width="30.28515625" style="20" customWidth="1"/>
    <col min="4625" max="4625" width="16.28515625" style="20" bestFit="1" customWidth="1"/>
    <col min="4626" max="4864" width="9.140625" style="20"/>
    <col min="4865" max="4865" width="41.42578125" style="20" customWidth="1"/>
    <col min="4866" max="4866" width="28.7109375" style="20" customWidth="1"/>
    <col min="4867" max="4867" width="48.85546875" style="20" customWidth="1"/>
    <col min="4868" max="4869" width="32.28515625" style="20" customWidth="1"/>
    <col min="4870" max="4870" width="36.5703125" style="20" customWidth="1"/>
    <col min="4871" max="4871" width="50.85546875" style="20" customWidth="1"/>
    <col min="4872" max="4872" width="41" style="20" customWidth="1"/>
    <col min="4873" max="4878" width="33.7109375" style="20" customWidth="1"/>
    <col min="4879" max="4879" width="32.7109375" style="20" customWidth="1"/>
    <col min="4880" max="4880" width="30.28515625" style="20" customWidth="1"/>
    <col min="4881" max="4881" width="16.28515625" style="20" bestFit="1" customWidth="1"/>
    <col min="4882" max="5120" width="9.140625" style="20"/>
    <col min="5121" max="5121" width="41.42578125" style="20" customWidth="1"/>
    <col min="5122" max="5122" width="28.7109375" style="20" customWidth="1"/>
    <col min="5123" max="5123" width="48.85546875" style="20" customWidth="1"/>
    <col min="5124" max="5125" width="32.28515625" style="20" customWidth="1"/>
    <col min="5126" max="5126" width="36.5703125" style="20" customWidth="1"/>
    <col min="5127" max="5127" width="50.85546875" style="20" customWidth="1"/>
    <col min="5128" max="5128" width="41" style="20" customWidth="1"/>
    <col min="5129" max="5134" width="33.7109375" style="20" customWidth="1"/>
    <col min="5135" max="5135" width="32.7109375" style="20" customWidth="1"/>
    <col min="5136" max="5136" width="30.28515625" style="20" customWidth="1"/>
    <col min="5137" max="5137" width="16.28515625" style="20" bestFit="1" customWidth="1"/>
    <col min="5138" max="5376" width="9.140625" style="20"/>
    <col min="5377" max="5377" width="41.42578125" style="20" customWidth="1"/>
    <col min="5378" max="5378" width="28.7109375" style="20" customWidth="1"/>
    <col min="5379" max="5379" width="48.85546875" style="20" customWidth="1"/>
    <col min="5380" max="5381" width="32.28515625" style="20" customWidth="1"/>
    <col min="5382" max="5382" width="36.5703125" style="20" customWidth="1"/>
    <col min="5383" max="5383" width="50.85546875" style="20" customWidth="1"/>
    <col min="5384" max="5384" width="41" style="20" customWidth="1"/>
    <col min="5385" max="5390" width="33.7109375" style="20" customWidth="1"/>
    <col min="5391" max="5391" width="32.7109375" style="20" customWidth="1"/>
    <col min="5392" max="5392" width="30.28515625" style="20" customWidth="1"/>
    <col min="5393" max="5393" width="16.28515625" style="20" bestFit="1" customWidth="1"/>
    <col min="5394" max="5632" width="9.140625" style="20"/>
    <col min="5633" max="5633" width="41.42578125" style="20" customWidth="1"/>
    <col min="5634" max="5634" width="28.7109375" style="20" customWidth="1"/>
    <col min="5635" max="5635" width="48.85546875" style="20" customWidth="1"/>
    <col min="5636" max="5637" width="32.28515625" style="20" customWidth="1"/>
    <col min="5638" max="5638" width="36.5703125" style="20" customWidth="1"/>
    <col min="5639" max="5639" width="50.85546875" style="20" customWidth="1"/>
    <col min="5640" max="5640" width="41" style="20" customWidth="1"/>
    <col min="5641" max="5646" width="33.7109375" style="20" customWidth="1"/>
    <col min="5647" max="5647" width="32.7109375" style="20" customWidth="1"/>
    <col min="5648" max="5648" width="30.28515625" style="20" customWidth="1"/>
    <col min="5649" max="5649" width="16.28515625" style="20" bestFit="1" customWidth="1"/>
    <col min="5650" max="5888" width="9.140625" style="20"/>
    <col min="5889" max="5889" width="41.42578125" style="20" customWidth="1"/>
    <col min="5890" max="5890" width="28.7109375" style="20" customWidth="1"/>
    <col min="5891" max="5891" width="48.85546875" style="20" customWidth="1"/>
    <col min="5892" max="5893" width="32.28515625" style="20" customWidth="1"/>
    <col min="5894" max="5894" width="36.5703125" style="20" customWidth="1"/>
    <col min="5895" max="5895" width="50.85546875" style="20" customWidth="1"/>
    <col min="5896" max="5896" width="41" style="20" customWidth="1"/>
    <col min="5897" max="5902" width="33.7109375" style="20" customWidth="1"/>
    <col min="5903" max="5903" width="32.7109375" style="20" customWidth="1"/>
    <col min="5904" max="5904" width="30.28515625" style="20" customWidth="1"/>
    <col min="5905" max="5905" width="16.28515625" style="20" bestFit="1" customWidth="1"/>
    <col min="5906" max="6144" width="9.140625" style="20"/>
    <col min="6145" max="6145" width="41.42578125" style="20" customWidth="1"/>
    <col min="6146" max="6146" width="28.7109375" style="20" customWidth="1"/>
    <col min="6147" max="6147" width="48.85546875" style="20" customWidth="1"/>
    <col min="6148" max="6149" width="32.28515625" style="20" customWidth="1"/>
    <col min="6150" max="6150" width="36.5703125" style="20" customWidth="1"/>
    <col min="6151" max="6151" width="50.85546875" style="20" customWidth="1"/>
    <col min="6152" max="6152" width="41" style="20" customWidth="1"/>
    <col min="6153" max="6158" width="33.7109375" style="20" customWidth="1"/>
    <col min="6159" max="6159" width="32.7109375" style="20" customWidth="1"/>
    <col min="6160" max="6160" width="30.28515625" style="20" customWidth="1"/>
    <col min="6161" max="6161" width="16.28515625" style="20" bestFit="1" customWidth="1"/>
    <col min="6162" max="6400" width="9.140625" style="20"/>
    <col min="6401" max="6401" width="41.42578125" style="20" customWidth="1"/>
    <col min="6402" max="6402" width="28.7109375" style="20" customWidth="1"/>
    <col min="6403" max="6403" width="48.85546875" style="20" customWidth="1"/>
    <col min="6404" max="6405" width="32.28515625" style="20" customWidth="1"/>
    <col min="6406" max="6406" width="36.5703125" style="20" customWidth="1"/>
    <col min="6407" max="6407" width="50.85546875" style="20" customWidth="1"/>
    <col min="6408" max="6408" width="41" style="20" customWidth="1"/>
    <col min="6409" max="6414" width="33.7109375" style="20" customWidth="1"/>
    <col min="6415" max="6415" width="32.7109375" style="20" customWidth="1"/>
    <col min="6416" max="6416" width="30.28515625" style="20" customWidth="1"/>
    <col min="6417" max="6417" width="16.28515625" style="20" bestFit="1" customWidth="1"/>
    <col min="6418" max="6656" width="9.140625" style="20"/>
    <col min="6657" max="6657" width="41.42578125" style="20" customWidth="1"/>
    <col min="6658" max="6658" width="28.7109375" style="20" customWidth="1"/>
    <col min="6659" max="6659" width="48.85546875" style="20" customWidth="1"/>
    <col min="6660" max="6661" width="32.28515625" style="20" customWidth="1"/>
    <col min="6662" max="6662" width="36.5703125" style="20" customWidth="1"/>
    <col min="6663" max="6663" width="50.85546875" style="20" customWidth="1"/>
    <col min="6664" max="6664" width="41" style="20" customWidth="1"/>
    <col min="6665" max="6670" width="33.7109375" style="20" customWidth="1"/>
    <col min="6671" max="6671" width="32.7109375" style="20" customWidth="1"/>
    <col min="6672" max="6672" width="30.28515625" style="20" customWidth="1"/>
    <col min="6673" max="6673" width="16.28515625" style="20" bestFit="1" customWidth="1"/>
    <col min="6674" max="6912" width="9.140625" style="20"/>
    <col min="6913" max="6913" width="41.42578125" style="20" customWidth="1"/>
    <col min="6914" max="6914" width="28.7109375" style="20" customWidth="1"/>
    <col min="6915" max="6915" width="48.85546875" style="20" customWidth="1"/>
    <col min="6916" max="6917" width="32.28515625" style="20" customWidth="1"/>
    <col min="6918" max="6918" width="36.5703125" style="20" customWidth="1"/>
    <col min="6919" max="6919" width="50.85546875" style="20" customWidth="1"/>
    <col min="6920" max="6920" width="41" style="20" customWidth="1"/>
    <col min="6921" max="6926" width="33.7109375" style="20" customWidth="1"/>
    <col min="6927" max="6927" width="32.7109375" style="20" customWidth="1"/>
    <col min="6928" max="6928" width="30.28515625" style="20" customWidth="1"/>
    <col min="6929" max="6929" width="16.28515625" style="20" bestFit="1" customWidth="1"/>
    <col min="6930" max="7168" width="9.140625" style="20"/>
    <col min="7169" max="7169" width="41.42578125" style="20" customWidth="1"/>
    <col min="7170" max="7170" width="28.7109375" style="20" customWidth="1"/>
    <col min="7171" max="7171" width="48.85546875" style="20" customWidth="1"/>
    <col min="7172" max="7173" width="32.28515625" style="20" customWidth="1"/>
    <col min="7174" max="7174" width="36.5703125" style="20" customWidth="1"/>
    <col min="7175" max="7175" width="50.85546875" style="20" customWidth="1"/>
    <col min="7176" max="7176" width="41" style="20" customWidth="1"/>
    <col min="7177" max="7182" width="33.7109375" style="20" customWidth="1"/>
    <col min="7183" max="7183" width="32.7109375" style="20" customWidth="1"/>
    <col min="7184" max="7184" width="30.28515625" style="20" customWidth="1"/>
    <col min="7185" max="7185" width="16.28515625" style="20" bestFit="1" customWidth="1"/>
    <col min="7186" max="7424" width="9.140625" style="20"/>
    <col min="7425" max="7425" width="41.42578125" style="20" customWidth="1"/>
    <col min="7426" max="7426" width="28.7109375" style="20" customWidth="1"/>
    <col min="7427" max="7427" width="48.85546875" style="20" customWidth="1"/>
    <col min="7428" max="7429" width="32.28515625" style="20" customWidth="1"/>
    <col min="7430" max="7430" width="36.5703125" style="20" customWidth="1"/>
    <col min="7431" max="7431" width="50.85546875" style="20" customWidth="1"/>
    <col min="7432" max="7432" width="41" style="20" customWidth="1"/>
    <col min="7433" max="7438" width="33.7109375" style="20" customWidth="1"/>
    <col min="7439" max="7439" width="32.7109375" style="20" customWidth="1"/>
    <col min="7440" max="7440" width="30.28515625" style="20" customWidth="1"/>
    <col min="7441" max="7441" width="16.28515625" style="20" bestFit="1" customWidth="1"/>
    <col min="7442" max="7680" width="9.140625" style="20"/>
    <col min="7681" max="7681" width="41.42578125" style="20" customWidth="1"/>
    <col min="7682" max="7682" width="28.7109375" style="20" customWidth="1"/>
    <col min="7683" max="7683" width="48.85546875" style="20" customWidth="1"/>
    <col min="7684" max="7685" width="32.28515625" style="20" customWidth="1"/>
    <col min="7686" max="7686" width="36.5703125" style="20" customWidth="1"/>
    <col min="7687" max="7687" width="50.85546875" style="20" customWidth="1"/>
    <col min="7688" max="7688" width="41" style="20" customWidth="1"/>
    <col min="7689" max="7694" width="33.7109375" style="20" customWidth="1"/>
    <col min="7695" max="7695" width="32.7109375" style="20" customWidth="1"/>
    <col min="7696" max="7696" width="30.28515625" style="20" customWidth="1"/>
    <col min="7697" max="7697" width="16.28515625" style="20" bestFit="1" customWidth="1"/>
    <col min="7698" max="7936" width="9.140625" style="20"/>
    <col min="7937" max="7937" width="41.42578125" style="20" customWidth="1"/>
    <col min="7938" max="7938" width="28.7109375" style="20" customWidth="1"/>
    <col min="7939" max="7939" width="48.85546875" style="20" customWidth="1"/>
    <col min="7940" max="7941" width="32.28515625" style="20" customWidth="1"/>
    <col min="7942" max="7942" width="36.5703125" style="20" customWidth="1"/>
    <col min="7943" max="7943" width="50.85546875" style="20" customWidth="1"/>
    <col min="7944" max="7944" width="41" style="20" customWidth="1"/>
    <col min="7945" max="7950" width="33.7109375" style="20" customWidth="1"/>
    <col min="7951" max="7951" width="32.7109375" style="20" customWidth="1"/>
    <col min="7952" max="7952" width="30.28515625" style="20" customWidth="1"/>
    <col min="7953" max="7953" width="16.28515625" style="20" bestFit="1" customWidth="1"/>
    <col min="7954" max="8192" width="9.140625" style="20"/>
    <col min="8193" max="8193" width="41.42578125" style="20" customWidth="1"/>
    <col min="8194" max="8194" width="28.7109375" style="20" customWidth="1"/>
    <col min="8195" max="8195" width="48.85546875" style="20" customWidth="1"/>
    <col min="8196" max="8197" width="32.28515625" style="20" customWidth="1"/>
    <col min="8198" max="8198" width="36.5703125" style="20" customWidth="1"/>
    <col min="8199" max="8199" width="50.85546875" style="20" customWidth="1"/>
    <col min="8200" max="8200" width="41" style="20" customWidth="1"/>
    <col min="8201" max="8206" width="33.7109375" style="20" customWidth="1"/>
    <col min="8207" max="8207" width="32.7109375" style="20" customWidth="1"/>
    <col min="8208" max="8208" width="30.28515625" style="20" customWidth="1"/>
    <col min="8209" max="8209" width="16.28515625" style="20" bestFit="1" customWidth="1"/>
    <col min="8210" max="8448" width="9.140625" style="20"/>
    <col min="8449" max="8449" width="41.42578125" style="20" customWidth="1"/>
    <col min="8450" max="8450" width="28.7109375" style="20" customWidth="1"/>
    <col min="8451" max="8451" width="48.85546875" style="20" customWidth="1"/>
    <col min="8452" max="8453" width="32.28515625" style="20" customWidth="1"/>
    <col min="8454" max="8454" width="36.5703125" style="20" customWidth="1"/>
    <col min="8455" max="8455" width="50.85546875" style="20" customWidth="1"/>
    <col min="8456" max="8456" width="41" style="20" customWidth="1"/>
    <col min="8457" max="8462" width="33.7109375" style="20" customWidth="1"/>
    <col min="8463" max="8463" width="32.7109375" style="20" customWidth="1"/>
    <col min="8464" max="8464" width="30.28515625" style="20" customWidth="1"/>
    <col min="8465" max="8465" width="16.28515625" style="20" bestFit="1" customWidth="1"/>
    <col min="8466" max="8704" width="9.140625" style="20"/>
    <col min="8705" max="8705" width="41.42578125" style="20" customWidth="1"/>
    <col min="8706" max="8706" width="28.7109375" style="20" customWidth="1"/>
    <col min="8707" max="8707" width="48.85546875" style="20" customWidth="1"/>
    <col min="8708" max="8709" width="32.28515625" style="20" customWidth="1"/>
    <col min="8710" max="8710" width="36.5703125" style="20" customWidth="1"/>
    <col min="8711" max="8711" width="50.85546875" style="20" customWidth="1"/>
    <col min="8712" max="8712" width="41" style="20" customWidth="1"/>
    <col min="8713" max="8718" width="33.7109375" style="20" customWidth="1"/>
    <col min="8719" max="8719" width="32.7109375" style="20" customWidth="1"/>
    <col min="8720" max="8720" width="30.28515625" style="20" customWidth="1"/>
    <col min="8721" max="8721" width="16.28515625" style="20" bestFit="1" customWidth="1"/>
    <col min="8722" max="8960" width="9.140625" style="20"/>
    <col min="8961" max="8961" width="41.42578125" style="20" customWidth="1"/>
    <col min="8962" max="8962" width="28.7109375" style="20" customWidth="1"/>
    <col min="8963" max="8963" width="48.85546875" style="20" customWidth="1"/>
    <col min="8964" max="8965" width="32.28515625" style="20" customWidth="1"/>
    <col min="8966" max="8966" width="36.5703125" style="20" customWidth="1"/>
    <col min="8967" max="8967" width="50.85546875" style="20" customWidth="1"/>
    <col min="8968" max="8968" width="41" style="20" customWidth="1"/>
    <col min="8969" max="8974" width="33.7109375" style="20" customWidth="1"/>
    <col min="8975" max="8975" width="32.7109375" style="20" customWidth="1"/>
    <col min="8976" max="8976" width="30.28515625" style="20" customWidth="1"/>
    <col min="8977" max="8977" width="16.28515625" style="20" bestFit="1" customWidth="1"/>
    <col min="8978" max="9216" width="9.140625" style="20"/>
    <col min="9217" max="9217" width="41.42578125" style="20" customWidth="1"/>
    <col min="9218" max="9218" width="28.7109375" style="20" customWidth="1"/>
    <col min="9219" max="9219" width="48.85546875" style="20" customWidth="1"/>
    <col min="9220" max="9221" width="32.28515625" style="20" customWidth="1"/>
    <col min="9222" max="9222" width="36.5703125" style="20" customWidth="1"/>
    <col min="9223" max="9223" width="50.85546875" style="20" customWidth="1"/>
    <col min="9224" max="9224" width="41" style="20" customWidth="1"/>
    <col min="9225" max="9230" width="33.7109375" style="20" customWidth="1"/>
    <col min="9231" max="9231" width="32.7109375" style="20" customWidth="1"/>
    <col min="9232" max="9232" width="30.28515625" style="20" customWidth="1"/>
    <col min="9233" max="9233" width="16.28515625" style="20" bestFit="1" customWidth="1"/>
    <col min="9234" max="9472" width="9.140625" style="20"/>
    <col min="9473" max="9473" width="41.42578125" style="20" customWidth="1"/>
    <col min="9474" max="9474" width="28.7109375" style="20" customWidth="1"/>
    <col min="9475" max="9475" width="48.85546875" style="20" customWidth="1"/>
    <col min="9476" max="9477" width="32.28515625" style="20" customWidth="1"/>
    <col min="9478" max="9478" width="36.5703125" style="20" customWidth="1"/>
    <col min="9479" max="9479" width="50.85546875" style="20" customWidth="1"/>
    <col min="9480" max="9480" width="41" style="20" customWidth="1"/>
    <col min="9481" max="9486" width="33.7109375" style="20" customWidth="1"/>
    <col min="9487" max="9487" width="32.7109375" style="20" customWidth="1"/>
    <col min="9488" max="9488" width="30.28515625" style="20" customWidth="1"/>
    <col min="9489" max="9489" width="16.28515625" style="20" bestFit="1" customWidth="1"/>
    <col min="9490" max="9728" width="9.140625" style="20"/>
    <col min="9729" max="9729" width="41.42578125" style="20" customWidth="1"/>
    <col min="9730" max="9730" width="28.7109375" style="20" customWidth="1"/>
    <col min="9731" max="9731" width="48.85546875" style="20" customWidth="1"/>
    <col min="9732" max="9733" width="32.28515625" style="20" customWidth="1"/>
    <col min="9734" max="9734" width="36.5703125" style="20" customWidth="1"/>
    <col min="9735" max="9735" width="50.85546875" style="20" customWidth="1"/>
    <col min="9736" max="9736" width="41" style="20" customWidth="1"/>
    <col min="9737" max="9742" width="33.7109375" style="20" customWidth="1"/>
    <col min="9743" max="9743" width="32.7109375" style="20" customWidth="1"/>
    <col min="9744" max="9744" width="30.28515625" style="20" customWidth="1"/>
    <col min="9745" max="9745" width="16.28515625" style="20" bestFit="1" customWidth="1"/>
    <col min="9746" max="9984" width="9.140625" style="20"/>
    <col min="9985" max="9985" width="41.42578125" style="20" customWidth="1"/>
    <col min="9986" max="9986" width="28.7109375" style="20" customWidth="1"/>
    <col min="9987" max="9987" width="48.85546875" style="20" customWidth="1"/>
    <col min="9988" max="9989" width="32.28515625" style="20" customWidth="1"/>
    <col min="9990" max="9990" width="36.5703125" style="20" customWidth="1"/>
    <col min="9991" max="9991" width="50.85546875" style="20" customWidth="1"/>
    <col min="9992" max="9992" width="41" style="20" customWidth="1"/>
    <col min="9993" max="9998" width="33.7109375" style="20" customWidth="1"/>
    <col min="9999" max="9999" width="32.7109375" style="20" customWidth="1"/>
    <col min="10000" max="10000" width="30.28515625" style="20" customWidth="1"/>
    <col min="10001" max="10001" width="16.28515625" style="20" bestFit="1" customWidth="1"/>
    <col min="10002" max="10240" width="9.140625" style="20"/>
    <col min="10241" max="10241" width="41.42578125" style="20" customWidth="1"/>
    <col min="10242" max="10242" width="28.7109375" style="20" customWidth="1"/>
    <col min="10243" max="10243" width="48.85546875" style="20" customWidth="1"/>
    <col min="10244" max="10245" width="32.28515625" style="20" customWidth="1"/>
    <col min="10246" max="10246" width="36.5703125" style="20" customWidth="1"/>
    <col min="10247" max="10247" width="50.85546875" style="20" customWidth="1"/>
    <col min="10248" max="10248" width="41" style="20" customWidth="1"/>
    <col min="10249" max="10254" width="33.7109375" style="20" customWidth="1"/>
    <col min="10255" max="10255" width="32.7109375" style="20" customWidth="1"/>
    <col min="10256" max="10256" width="30.28515625" style="20" customWidth="1"/>
    <col min="10257" max="10257" width="16.28515625" style="20" bestFit="1" customWidth="1"/>
    <col min="10258" max="10496" width="9.140625" style="20"/>
    <col min="10497" max="10497" width="41.42578125" style="20" customWidth="1"/>
    <col min="10498" max="10498" width="28.7109375" style="20" customWidth="1"/>
    <col min="10499" max="10499" width="48.85546875" style="20" customWidth="1"/>
    <col min="10500" max="10501" width="32.28515625" style="20" customWidth="1"/>
    <col min="10502" max="10502" width="36.5703125" style="20" customWidth="1"/>
    <col min="10503" max="10503" width="50.85546875" style="20" customWidth="1"/>
    <col min="10504" max="10504" width="41" style="20" customWidth="1"/>
    <col min="10505" max="10510" width="33.7109375" style="20" customWidth="1"/>
    <col min="10511" max="10511" width="32.7109375" style="20" customWidth="1"/>
    <col min="10512" max="10512" width="30.28515625" style="20" customWidth="1"/>
    <col min="10513" max="10513" width="16.28515625" style="20" bestFit="1" customWidth="1"/>
    <col min="10514" max="10752" width="9.140625" style="20"/>
    <col min="10753" max="10753" width="41.42578125" style="20" customWidth="1"/>
    <col min="10754" max="10754" width="28.7109375" style="20" customWidth="1"/>
    <col min="10755" max="10755" width="48.85546875" style="20" customWidth="1"/>
    <col min="10756" max="10757" width="32.28515625" style="20" customWidth="1"/>
    <col min="10758" max="10758" width="36.5703125" style="20" customWidth="1"/>
    <col min="10759" max="10759" width="50.85546875" style="20" customWidth="1"/>
    <col min="10760" max="10760" width="41" style="20" customWidth="1"/>
    <col min="10761" max="10766" width="33.7109375" style="20" customWidth="1"/>
    <col min="10767" max="10767" width="32.7109375" style="20" customWidth="1"/>
    <col min="10768" max="10768" width="30.28515625" style="20" customWidth="1"/>
    <col min="10769" max="10769" width="16.28515625" style="20" bestFit="1" customWidth="1"/>
    <col min="10770" max="11008" width="9.140625" style="20"/>
    <col min="11009" max="11009" width="41.42578125" style="20" customWidth="1"/>
    <col min="11010" max="11010" width="28.7109375" style="20" customWidth="1"/>
    <col min="11011" max="11011" width="48.85546875" style="20" customWidth="1"/>
    <col min="11012" max="11013" width="32.28515625" style="20" customWidth="1"/>
    <col min="11014" max="11014" width="36.5703125" style="20" customWidth="1"/>
    <col min="11015" max="11015" width="50.85546875" style="20" customWidth="1"/>
    <col min="11016" max="11016" width="41" style="20" customWidth="1"/>
    <col min="11017" max="11022" width="33.7109375" style="20" customWidth="1"/>
    <col min="11023" max="11023" width="32.7109375" style="20" customWidth="1"/>
    <col min="11024" max="11024" width="30.28515625" style="20" customWidth="1"/>
    <col min="11025" max="11025" width="16.28515625" style="20" bestFit="1" customWidth="1"/>
    <col min="11026" max="11264" width="9.140625" style="20"/>
    <col min="11265" max="11265" width="41.42578125" style="20" customWidth="1"/>
    <col min="11266" max="11266" width="28.7109375" style="20" customWidth="1"/>
    <col min="11267" max="11267" width="48.85546875" style="20" customWidth="1"/>
    <col min="11268" max="11269" width="32.28515625" style="20" customWidth="1"/>
    <col min="11270" max="11270" width="36.5703125" style="20" customWidth="1"/>
    <col min="11271" max="11271" width="50.85546875" style="20" customWidth="1"/>
    <col min="11272" max="11272" width="41" style="20" customWidth="1"/>
    <col min="11273" max="11278" width="33.7109375" style="20" customWidth="1"/>
    <col min="11279" max="11279" width="32.7109375" style="20" customWidth="1"/>
    <col min="11280" max="11280" width="30.28515625" style="20" customWidth="1"/>
    <col min="11281" max="11281" width="16.28515625" style="20" bestFit="1" customWidth="1"/>
    <col min="11282" max="11520" width="9.140625" style="20"/>
    <col min="11521" max="11521" width="41.42578125" style="20" customWidth="1"/>
    <col min="11522" max="11522" width="28.7109375" style="20" customWidth="1"/>
    <col min="11523" max="11523" width="48.85546875" style="20" customWidth="1"/>
    <col min="11524" max="11525" width="32.28515625" style="20" customWidth="1"/>
    <col min="11526" max="11526" width="36.5703125" style="20" customWidth="1"/>
    <col min="11527" max="11527" width="50.85546875" style="20" customWidth="1"/>
    <col min="11528" max="11528" width="41" style="20" customWidth="1"/>
    <col min="11529" max="11534" width="33.7109375" style="20" customWidth="1"/>
    <col min="11535" max="11535" width="32.7109375" style="20" customWidth="1"/>
    <col min="11536" max="11536" width="30.28515625" style="20" customWidth="1"/>
    <col min="11537" max="11537" width="16.28515625" style="20" bestFit="1" customWidth="1"/>
    <col min="11538" max="11776" width="9.140625" style="20"/>
    <col min="11777" max="11777" width="41.42578125" style="20" customWidth="1"/>
    <col min="11778" max="11778" width="28.7109375" style="20" customWidth="1"/>
    <col min="11779" max="11779" width="48.85546875" style="20" customWidth="1"/>
    <col min="11780" max="11781" width="32.28515625" style="20" customWidth="1"/>
    <col min="11782" max="11782" width="36.5703125" style="20" customWidth="1"/>
    <col min="11783" max="11783" width="50.85546875" style="20" customWidth="1"/>
    <col min="11784" max="11784" width="41" style="20" customWidth="1"/>
    <col min="11785" max="11790" width="33.7109375" style="20" customWidth="1"/>
    <col min="11791" max="11791" width="32.7109375" style="20" customWidth="1"/>
    <col min="11792" max="11792" width="30.28515625" style="20" customWidth="1"/>
    <col min="11793" max="11793" width="16.28515625" style="20" bestFit="1" customWidth="1"/>
    <col min="11794" max="12032" width="9.140625" style="20"/>
    <col min="12033" max="12033" width="41.42578125" style="20" customWidth="1"/>
    <col min="12034" max="12034" width="28.7109375" style="20" customWidth="1"/>
    <col min="12035" max="12035" width="48.85546875" style="20" customWidth="1"/>
    <col min="12036" max="12037" width="32.28515625" style="20" customWidth="1"/>
    <col min="12038" max="12038" width="36.5703125" style="20" customWidth="1"/>
    <col min="12039" max="12039" width="50.85546875" style="20" customWidth="1"/>
    <col min="12040" max="12040" width="41" style="20" customWidth="1"/>
    <col min="12041" max="12046" width="33.7109375" style="20" customWidth="1"/>
    <col min="12047" max="12047" width="32.7109375" style="20" customWidth="1"/>
    <col min="12048" max="12048" width="30.28515625" style="20" customWidth="1"/>
    <col min="12049" max="12049" width="16.28515625" style="20" bestFit="1" customWidth="1"/>
    <col min="12050" max="12288" width="9.140625" style="20"/>
    <col min="12289" max="12289" width="41.42578125" style="20" customWidth="1"/>
    <col min="12290" max="12290" width="28.7109375" style="20" customWidth="1"/>
    <col min="12291" max="12291" width="48.85546875" style="20" customWidth="1"/>
    <col min="12292" max="12293" width="32.28515625" style="20" customWidth="1"/>
    <col min="12294" max="12294" width="36.5703125" style="20" customWidth="1"/>
    <col min="12295" max="12295" width="50.85546875" style="20" customWidth="1"/>
    <col min="12296" max="12296" width="41" style="20" customWidth="1"/>
    <col min="12297" max="12302" width="33.7109375" style="20" customWidth="1"/>
    <col min="12303" max="12303" width="32.7109375" style="20" customWidth="1"/>
    <col min="12304" max="12304" width="30.28515625" style="20" customWidth="1"/>
    <col min="12305" max="12305" width="16.28515625" style="20" bestFit="1" customWidth="1"/>
    <col min="12306" max="12544" width="9.140625" style="20"/>
    <col min="12545" max="12545" width="41.42578125" style="20" customWidth="1"/>
    <col min="12546" max="12546" width="28.7109375" style="20" customWidth="1"/>
    <col min="12547" max="12547" width="48.85546875" style="20" customWidth="1"/>
    <col min="12548" max="12549" width="32.28515625" style="20" customWidth="1"/>
    <col min="12550" max="12550" width="36.5703125" style="20" customWidth="1"/>
    <col min="12551" max="12551" width="50.85546875" style="20" customWidth="1"/>
    <col min="12552" max="12552" width="41" style="20" customWidth="1"/>
    <col min="12553" max="12558" width="33.7109375" style="20" customWidth="1"/>
    <col min="12559" max="12559" width="32.7109375" style="20" customWidth="1"/>
    <col min="12560" max="12560" width="30.28515625" style="20" customWidth="1"/>
    <col min="12561" max="12561" width="16.28515625" style="20" bestFit="1" customWidth="1"/>
    <col min="12562" max="12800" width="9.140625" style="20"/>
    <col min="12801" max="12801" width="41.42578125" style="20" customWidth="1"/>
    <col min="12802" max="12802" width="28.7109375" style="20" customWidth="1"/>
    <col min="12803" max="12803" width="48.85546875" style="20" customWidth="1"/>
    <col min="12804" max="12805" width="32.28515625" style="20" customWidth="1"/>
    <col min="12806" max="12806" width="36.5703125" style="20" customWidth="1"/>
    <col min="12807" max="12807" width="50.85546875" style="20" customWidth="1"/>
    <col min="12808" max="12808" width="41" style="20" customWidth="1"/>
    <col min="12809" max="12814" width="33.7109375" style="20" customWidth="1"/>
    <col min="12815" max="12815" width="32.7109375" style="20" customWidth="1"/>
    <col min="12816" max="12816" width="30.28515625" style="20" customWidth="1"/>
    <col min="12817" max="12817" width="16.28515625" style="20" bestFit="1" customWidth="1"/>
    <col min="12818" max="13056" width="9.140625" style="20"/>
    <col min="13057" max="13057" width="41.42578125" style="20" customWidth="1"/>
    <col min="13058" max="13058" width="28.7109375" style="20" customWidth="1"/>
    <col min="13059" max="13059" width="48.85546875" style="20" customWidth="1"/>
    <col min="13060" max="13061" width="32.28515625" style="20" customWidth="1"/>
    <col min="13062" max="13062" width="36.5703125" style="20" customWidth="1"/>
    <col min="13063" max="13063" width="50.85546875" style="20" customWidth="1"/>
    <col min="13064" max="13064" width="41" style="20" customWidth="1"/>
    <col min="13065" max="13070" width="33.7109375" style="20" customWidth="1"/>
    <col min="13071" max="13071" width="32.7109375" style="20" customWidth="1"/>
    <col min="13072" max="13072" width="30.28515625" style="20" customWidth="1"/>
    <col min="13073" max="13073" width="16.28515625" style="20" bestFit="1" customWidth="1"/>
    <col min="13074" max="13312" width="9.140625" style="20"/>
    <col min="13313" max="13313" width="41.42578125" style="20" customWidth="1"/>
    <col min="13314" max="13314" width="28.7109375" style="20" customWidth="1"/>
    <col min="13315" max="13315" width="48.85546875" style="20" customWidth="1"/>
    <col min="13316" max="13317" width="32.28515625" style="20" customWidth="1"/>
    <col min="13318" max="13318" width="36.5703125" style="20" customWidth="1"/>
    <col min="13319" max="13319" width="50.85546875" style="20" customWidth="1"/>
    <col min="13320" max="13320" width="41" style="20" customWidth="1"/>
    <col min="13321" max="13326" width="33.7109375" style="20" customWidth="1"/>
    <col min="13327" max="13327" width="32.7109375" style="20" customWidth="1"/>
    <col min="13328" max="13328" width="30.28515625" style="20" customWidth="1"/>
    <col min="13329" max="13329" width="16.28515625" style="20" bestFit="1" customWidth="1"/>
    <col min="13330" max="13568" width="9.140625" style="20"/>
    <col min="13569" max="13569" width="41.42578125" style="20" customWidth="1"/>
    <col min="13570" max="13570" width="28.7109375" style="20" customWidth="1"/>
    <col min="13571" max="13571" width="48.85546875" style="20" customWidth="1"/>
    <col min="13572" max="13573" width="32.28515625" style="20" customWidth="1"/>
    <col min="13574" max="13574" width="36.5703125" style="20" customWidth="1"/>
    <col min="13575" max="13575" width="50.85546875" style="20" customWidth="1"/>
    <col min="13576" max="13576" width="41" style="20" customWidth="1"/>
    <col min="13577" max="13582" width="33.7109375" style="20" customWidth="1"/>
    <col min="13583" max="13583" width="32.7109375" style="20" customWidth="1"/>
    <col min="13584" max="13584" width="30.28515625" style="20" customWidth="1"/>
    <col min="13585" max="13585" width="16.28515625" style="20" bestFit="1" customWidth="1"/>
    <col min="13586" max="13824" width="9.140625" style="20"/>
    <col min="13825" max="13825" width="41.42578125" style="20" customWidth="1"/>
    <col min="13826" max="13826" width="28.7109375" style="20" customWidth="1"/>
    <col min="13827" max="13827" width="48.85546875" style="20" customWidth="1"/>
    <col min="13828" max="13829" width="32.28515625" style="20" customWidth="1"/>
    <col min="13830" max="13830" width="36.5703125" style="20" customWidth="1"/>
    <col min="13831" max="13831" width="50.85546875" style="20" customWidth="1"/>
    <col min="13832" max="13832" width="41" style="20" customWidth="1"/>
    <col min="13833" max="13838" width="33.7109375" style="20" customWidth="1"/>
    <col min="13839" max="13839" width="32.7109375" style="20" customWidth="1"/>
    <col min="13840" max="13840" width="30.28515625" style="20" customWidth="1"/>
    <col min="13841" max="13841" width="16.28515625" style="20" bestFit="1" customWidth="1"/>
    <col min="13842" max="14080" width="9.140625" style="20"/>
    <col min="14081" max="14081" width="41.42578125" style="20" customWidth="1"/>
    <col min="14082" max="14082" width="28.7109375" style="20" customWidth="1"/>
    <col min="14083" max="14083" width="48.85546875" style="20" customWidth="1"/>
    <col min="14084" max="14085" width="32.28515625" style="20" customWidth="1"/>
    <col min="14086" max="14086" width="36.5703125" style="20" customWidth="1"/>
    <col min="14087" max="14087" width="50.85546875" style="20" customWidth="1"/>
    <col min="14088" max="14088" width="41" style="20" customWidth="1"/>
    <col min="14089" max="14094" width="33.7109375" style="20" customWidth="1"/>
    <col min="14095" max="14095" width="32.7109375" style="20" customWidth="1"/>
    <col min="14096" max="14096" width="30.28515625" style="20" customWidth="1"/>
    <col min="14097" max="14097" width="16.28515625" style="20" bestFit="1" customWidth="1"/>
    <col min="14098" max="14336" width="9.140625" style="20"/>
    <col min="14337" max="14337" width="41.42578125" style="20" customWidth="1"/>
    <col min="14338" max="14338" width="28.7109375" style="20" customWidth="1"/>
    <col min="14339" max="14339" width="48.85546875" style="20" customWidth="1"/>
    <col min="14340" max="14341" width="32.28515625" style="20" customWidth="1"/>
    <col min="14342" max="14342" width="36.5703125" style="20" customWidth="1"/>
    <col min="14343" max="14343" width="50.85546875" style="20" customWidth="1"/>
    <col min="14344" max="14344" width="41" style="20" customWidth="1"/>
    <col min="14345" max="14350" width="33.7109375" style="20" customWidth="1"/>
    <col min="14351" max="14351" width="32.7109375" style="20" customWidth="1"/>
    <col min="14352" max="14352" width="30.28515625" style="20" customWidth="1"/>
    <col min="14353" max="14353" width="16.28515625" style="20" bestFit="1" customWidth="1"/>
    <col min="14354" max="14592" width="9.140625" style="20"/>
    <col min="14593" max="14593" width="41.42578125" style="20" customWidth="1"/>
    <col min="14594" max="14594" width="28.7109375" style="20" customWidth="1"/>
    <col min="14595" max="14595" width="48.85546875" style="20" customWidth="1"/>
    <col min="14596" max="14597" width="32.28515625" style="20" customWidth="1"/>
    <col min="14598" max="14598" width="36.5703125" style="20" customWidth="1"/>
    <col min="14599" max="14599" width="50.85546875" style="20" customWidth="1"/>
    <col min="14600" max="14600" width="41" style="20" customWidth="1"/>
    <col min="14601" max="14606" width="33.7109375" style="20" customWidth="1"/>
    <col min="14607" max="14607" width="32.7109375" style="20" customWidth="1"/>
    <col min="14608" max="14608" width="30.28515625" style="20" customWidth="1"/>
    <col min="14609" max="14609" width="16.28515625" style="20" bestFit="1" customWidth="1"/>
    <col min="14610" max="14848" width="9.140625" style="20"/>
    <col min="14849" max="14849" width="41.42578125" style="20" customWidth="1"/>
    <col min="14850" max="14850" width="28.7109375" style="20" customWidth="1"/>
    <col min="14851" max="14851" width="48.85546875" style="20" customWidth="1"/>
    <col min="14852" max="14853" width="32.28515625" style="20" customWidth="1"/>
    <col min="14854" max="14854" width="36.5703125" style="20" customWidth="1"/>
    <col min="14855" max="14855" width="50.85546875" style="20" customWidth="1"/>
    <col min="14856" max="14856" width="41" style="20" customWidth="1"/>
    <col min="14857" max="14862" width="33.7109375" style="20" customWidth="1"/>
    <col min="14863" max="14863" width="32.7109375" style="20" customWidth="1"/>
    <col min="14864" max="14864" width="30.28515625" style="20" customWidth="1"/>
    <col min="14865" max="14865" width="16.28515625" style="20" bestFit="1" customWidth="1"/>
    <col min="14866" max="15104" width="9.140625" style="20"/>
    <col min="15105" max="15105" width="41.42578125" style="20" customWidth="1"/>
    <col min="15106" max="15106" width="28.7109375" style="20" customWidth="1"/>
    <col min="15107" max="15107" width="48.85546875" style="20" customWidth="1"/>
    <col min="15108" max="15109" width="32.28515625" style="20" customWidth="1"/>
    <col min="15110" max="15110" width="36.5703125" style="20" customWidth="1"/>
    <col min="15111" max="15111" width="50.85546875" style="20" customWidth="1"/>
    <col min="15112" max="15112" width="41" style="20" customWidth="1"/>
    <col min="15113" max="15118" width="33.7109375" style="20" customWidth="1"/>
    <col min="15119" max="15119" width="32.7109375" style="20" customWidth="1"/>
    <col min="15120" max="15120" width="30.28515625" style="20" customWidth="1"/>
    <col min="15121" max="15121" width="16.28515625" style="20" bestFit="1" customWidth="1"/>
    <col min="15122" max="15360" width="9.140625" style="20"/>
    <col min="15361" max="15361" width="41.42578125" style="20" customWidth="1"/>
    <col min="15362" max="15362" width="28.7109375" style="20" customWidth="1"/>
    <col min="15363" max="15363" width="48.85546875" style="20" customWidth="1"/>
    <col min="15364" max="15365" width="32.28515625" style="20" customWidth="1"/>
    <col min="15366" max="15366" width="36.5703125" style="20" customWidth="1"/>
    <col min="15367" max="15367" width="50.85546875" style="20" customWidth="1"/>
    <col min="15368" max="15368" width="41" style="20" customWidth="1"/>
    <col min="15369" max="15374" width="33.7109375" style="20" customWidth="1"/>
    <col min="15375" max="15375" width="32.7109375" style="20" customWidth="1"/>
    <col min="15376" max="15376" width="30.28515625" style="20" customWidth="1"/>
    <col min="15377" max="15377" width="16.28515625" style="20" bestFit="1" customWidth="1"/>
    <col min="15378" max="15616" width="9.140625" style="20"/>
    <col min="15617" max="15617" width="41.42578125" style="20" customWidth="1"/>
    <col min="15618" max="15618" width="28.7109375" style="20" customWidth="1"/>
    <col min="15619" max="15619" width="48.85546875" style="20" customWidth="1"/>
    <col min="15620" max="15621" width="32.28515625" style="20" customWidth="1"/>
    <col min="15622" max="15622" width="36.5703125" style="20" customWidth="1"/>
    <col min="15623" max="15623" width="50.85546875" style="20" customWidth="1"/>
    <col min="15624" max="15624" width="41" style="20" customWidth="1"/>
    <col min="15625" max="15630" width="33.7109375" style="20" customWidth="1"/>
    <col min="15631" max="15631" width="32.7109375" style="20" customWidth="1"/>
    <col min="15632" max="15632" width="30.28515625" style="20" customWidth="1"/>
    <col min="15633" max="15633" width="16.28515625" style="20" bestFit="1" customWidth="1"/>
    <col min="15634" max="15872" width="9.140625" style="20"/>
    <col min="15873" max="15873" width="41.42578125" style="20" customWidth="1"/>
    <col min="15874" max="15874" width="28.7109375" style="20" customWidth="1"/>
    <col min="15875" max="15875" width="48.85546875" style="20" customWidth="1"/>
    <col min="15876" max="15877" width="32.28515625" style="20" customWidth="1"/>
    <col min="15878" max="15878" width="36.5703125" style="20" customWidth="1"/>
    <col min="15879" max="15879" width="50.85546875" style="20" customWidth="1"/>
    <col min="15880" max="15880" width="41" style="20" customWidth="1"/>
    <col min="15881" max="15886" width="33.7109375" style="20" customWidth="1"/>
    <col min="15887" max="15887" width="32.7109375" style="20" customWidth="1"/>
    <col min="15888" max="15888" width="30.28515625" style="20" customWidth="1"/>
    <col min="15889" max="15889" width="16.28515625" style="20" bestFit="1" customWidth="1"/>
    <col min="15890" max="16128" width="9.140625" style="20"/>
    <col min="16129" max="16129" width="41.42578125" style="20" customWidth="1"/>
    <col min="16130" max="16130" width="28.7109375" style="20" customWidth="1"/>
    <col min="16131" max="16131" width="48.85546875" style="20" customWidth="1"/>
    <col min="16132" max="16133" width="32.28515625" style="20" customWidth="1"/>
    <col min="16134" max="16134" width="36.5703125" style="20" customWidth="1"/>
    <col min="16135" max="16135" width="50.85546875" style="20" customWidth="1"/>
    <col min="16136" max="16136" width="41" style="20" customWidth="1"/>
    <col min="16137" max="16142" width="33.7109375" style="20" customWidth="1"/>
    <col min="16143" max="16143" width="32.7109375" style="20" customWidth="1"/>
    <col min="16144" max="16144" width="30.28515625" style="20" customWidth="1"/>
    <col min="16145" max="16145" width="16.28515625" style="20" bestFit="1" customWidth="1"/>
    <col min="16146" max="16384" width="9.140625" style="20"/>
  </cols>
  <sheetData>
    <row r="1" spans="1:17" ht="69.75" customHeight="1" x14ac:dyDescent="0.25">
      <c r="N1" s="167" t="s">
        <v>123</v>
      </c>
      <c r="O1" s="167"/>
      <c r="P1" s="167"/>
      <c r="Q1" s="167"/>
    </row>
    <row r="2" spans="1:17" ht="139.5" customHeight="1" thickBot="1" x14ac:dyDescent="0.3">
      <c r="A2" s="168" t="s">
        <v>379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7" ht="67.900000000000006" customHeight="1" x14ac:dyDescent="0.25">
      <c r="A3" s="169" t="s">
        <v>0</v>
      </c>
      <c r="B3" s="171" t="s">
        <v>1</v>
      </c>
      <c r="C3" s="171" t="s">
        <v>9</v>
      </c>
      <c r="D3" s="171" t="s">
        <v>15</v>
      </c>
      <c r="E3" s="171" t="s">
        <v>2</v>
      </c>
      <c r="F3" s="171" t="s">
        <v>6</v>
      </c>
      <c r="G3" s="171" t="s">
        <v>7</v>
      </c>
      <c r="H3" s="173" t="s">
        <v>3</v>
      </c>
      <c r="I3" s="171" t="s">
        <v>4</v>
      </c>
      <c r="J3" s="180" t="s">
        <v>5</v>
      </c>
      <c r="K3" s="182" t="s">
        <v>14</v>
      </c>
      <c r="L3" s="183"/>
      <c r="M3" s="183"/>
      <c r="N3" s="183"/>
      <c r="O3" s="184"/>
      <c r="P3" s="180" t="s">
        <v>8</v>
      </c>
      <c r="Q3" s="185" t="s">
        <v>16</v>
      </c>
    </row>
    <row r="4" spans="1:17" ht="139.15" customHeight="1" thickBot="1" x14ac:dyDescent="0.3">
      <c r="A4" s="170"/>
      <c r="B4" s="172"/>
      <c r="C4" s="172"/>
      <c r="D4" s="172"/>
      <c r="E4" s="172"/>
      <c r="F4" s="172"/>
      <c r="G4" s="172"/>
      <c r="H4" s="174"/>
      <c r="I4" s="172"/>
      <c r="J4" s="181"/>
      <c r="K4" s="24" t="s">
        <v>12</v>
      </c>
      <c r="L4" s="24" t="s">
        <v>124</v>
      </c>
      <c r="M4" s="24" t="s">
        <v>17</v>
      </c>
      <c r="N4" s="24" t="s">
        <v>18</v>
      </c>
      <c r="O4" s="24" t="s">
        <v>13</v>
      </c>
      <c r="P4" s="181"/>
      <c r="Q4" s="186"/>
    </row>
    <row r="5" spans="1:17" s="129" customFormat="1" ht="60" customHeight="1" thickBot="1" x14ac:dyDescent="0.3">
      <c r="A5" s="177" t="s">
        <v>388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9"/>
    </row>
    <row r="6" spans="1:17" ht="108.75" customHeight="1" x14ac:dyDescent="0.25">
      <c r="A6" s="99">
        <v>1</v>
      </c>
      <c r="B6" s="59" t="s">
        <v>36</v>
      </c>
      <c r="C6" s="59">
        <v>4825115296</v>
      </c>
      <c r="D6" s="59" t="s">
        <v>142</v>
      </c>
      <c r="E6" s="59" t="s">
        <v>19</v>
      </c>
      <c r="F6" s="59" t="s">
        <v>19</v>
      </c>
      <c r="G6" s="59" t="s">
        <v>19</v>
      </c>
      <c r="H6" s="59" t="s">
        <v>144</v>
      </c>
      <c r="I6" s="59" t="s">
        <v>143</v>
      </c>
      <c r="J6" s="115">
        <v>706650</v>
      </c>
      <c r="K6" s="115">
        <f>SUM(L6:O6)</f>
        <v>706650</v>
      </c>
      <c r="L6" s="115">
        <v>0</v>
      </c>
      <c r="M6" s="115">
        <v>0</v>
      </c>
      <c r="N6" s="115">
        <v>706650</v>
      </c>
      <c r="O6" s="115">
        <v>0</v>
      </c>
      <c r="P6" s="116" t="s">
        <v>21</v>
      </c>
      <c r="Q6" s="140" t="s">
        <v>20</v>
      </c>
    </row>
    <row r="7" spans="1:17" ht="108.75" customHeight="1" x14ac:dyDescent="0.25">
      <c r="A7" s="38">
        <f t="shared" ref="A7:A13" si="0">A6+1</f>
        <v>2</v>
      </c>
      <c r="B7" s="27" t="s">
        <v>36</v>
      </c>
      <c r="C7" s="27">
        <v>4825115296</v>
      </c>
      <c r="D7" s="27" t="s">
        <v>145</v>
      </c>
      <c r="E7" s="27" t="s">
        <v>19</v>
      </c>
      <c r="F7" s="27" t="s">
        <v>19</v>
      </c>
      <c r="G7" s="27" t="s">
        <v>19</v>
      </c>
      <c r="H7" s="27" t="s">
        <v>144</v>
      </c>
      <c r="I7" s="27" t="s">
        <v>146</v>
      </c>
      <c r="J7" s="28">
        <v>2179243.6</v>
      </c>
      <c r="K7" s="28">
        <f>SUM(L7:O7)</f>
        <v>2179243.6</v>
      </c>
      <c r="L7" s="28">
        <v>0</v>
      </c>
      <c r="M7" s="28">
        <v>0</v>
      </c>
      <c r="N7" s="28">
        <v>2179243.6</v>
      </c>
      <c r="O7" s="28">
        <v>0</v>
      </c>
      <c r="P7" s="66" t="s">
        <v>21</v>
      </c>
      <c r="Q7" s="141" t="s">
        <v>20</v>
      </c>
    </row>
    <row r="8" spans="1:17" ht="108.75" customHeight="1" x14ac:dyDescent="0.25">
      <c r="A8" s="38">
        <f t="shared" si="0"/>
        <v>3</v>
      </c>
      <c r="B8" s="27" t="s">
        <v>36</v>
      </c>
      <c r="C8" s="27">
        <v>4825115296</v>
      </c>
      <c r="D8" s="27" t="s">
        <v>147</v>
      </c>
      <c r="E8" s="27" t="s">
        <v>19</v>
      </c>
      <c r="F8" s="27" t="s">
        <v>19</v>
      </c>
      <c r="G8" s="27" t="s">
        <v>19</v>
      </c>
      <c r="H8" s="27" t="s">
        <v>144</v>
      </c>
      <c r="I8" s="27" t="s">
        <v>148</v>
      </c>
      <c r="J8" s="28">
        <v>259500</v>
      </c>
      <c r="K8" s="28">
        <f t="shared" ref="K8:K15" si="1">SUM(L8:O8)</f>
        <v>259500</v>
      </c>
      <c r="L8" s="28">
        <v>0</v>
      </c>
      <c r="M8" s="28">
        <v>0</v>
      </c>
      <c r="N8" s="28">
        <v>259500</v>
      </c>
      <c r="O8" s="28">
        <v>0</v>
      </c>
      <c r="P8" s="66" t="s">
        <v>21</v>
      </c>
      <c r="Q8" s="141" t="s">
        <v>20</v>
      </c>
    </row>
    <row r="9" spans="1:17" ht="108.75" customHeight="1" x14ac:dyDescent="0.25">
      <c r="A9" s="38">
        <f t="shared" si="0"/>
        <v>4</v>
      </c>
      <c r="B9" s="27" t="s">
        <v>36</v>
      </c>
      <c r="C9" s="27">
        <v>4825115296</v>
      </c>
      <c r="D9" s="27" t="s">
        <v>149</v>
      </c>
      <c r="E9" s="27" t="s">
        <v>19</v>
      </c>
      <c r="F9" s="27" t="s">
        <v>19</v>
      </c>
      <c r="G9" s="27" t="s">
        <v>19</v>
      </c>
      <c r="H9" s="27" t="s">
        <v>144</v>
      </c>
      <c r="I9" s="27" t="s">
        <v>150</v>
      </c>
      <c r="J9" s="28">
        <v>434530</v>
      </c>
      <c r="K9" s="28">
        <f t="shared" si="1"/>
        <v>434530</v>
      </c>
      <c r="L9" s="28">
        <v>0</v>
      </c>
      <c r="M9" s="28">
        <v>0</v>
      </c>
      <c r="N9" s="28">
        <v>434530</v>
      </c>
      <c r="O9" s="28">
        <v>0</v>
      </c>
      <c r="P9" s="66" t="s">
        <v>21</v>
      </c>
      <c r="Q9" s="141" t="s">
        <v>20</v>
      </c>
    </row>
    <row r="10" spans="1:17" ht="108.75" customHeight="1" x14ac:dyDescent="0.25">
      <c r="A10" s="38">
        <f t="shared" si="0"/>
        <v>5</v>
      </c>
      <c r="B10" s="27" t="s">
        <v>36</v>
      </c>
      <c r="C10" s="27">
        <v>4825115296</v>
      </c>
      <c r="D10" s="27" t="s">
        <v>151</v>
      </c>
      <c r="E10" s="27" t="s">
        <v>19</v>
      </c>
      <c r="F10" s="27" t="s">
        <v>19</v>
      </c>
      <c r="G10" s="27" t="s">
        <v>19</v>
      </c>
      <c r="H10" s="63" t="s">
        <v>144</v>
      </c>
      <c r="I10" s="27" t="s">
        <v>152</v>
      </c>
      <c r="J10" s="28">
        <v>113101.12</v>
      </c>
      <c r="K10" s="28">
        <f t="shared" si="1"/>
        <v>113101.12</v>
      </c>
      <c r="L10" s="28">
        <v>0</v>
      </c>
      <c r="M10" s="28">
        <v>0</v>
      </c>
      <c r="N10" s="28">
        <v>113101.12</v>
      </c>
      <c r="O10" s="28">
        <v>0</v>
      </c>
      <c r="P10" s="66" t="s">
        <v>21</v>
      </c>
      <c r="Q10" s="141" t="s">
        <v>20</v>
      </c>
    </row>
    <row r="11" spans="1:17" ht="108.75" customHeight="1" x14ac:dyDescent="0.25">
      <c r="A11" s="38">
        <f t="shared" si="0"/>
        <v>6</v>
      </c>
      <c r="B11" s="27" t="s">
        <v>36</v>
      </c>
      <c r="C11" s="27">
        <v>4825115296</v>
      </c>
      <c r="D11" s="27" t="s">
        <v>153</v>
      </c>
      <c r="E11" s="27" t="s">
        <v>19</v>
      </c>
      <c r="F11" s="27" t="s">
        <v>19</v>
      </c>
      <c r="G11" s="27" t="s">
        <v>19</v>
      </c>
      <c r="H11" s="63" t="s">
        <v>144</v>
      </c>
      <c r="I11" s="27" t="s">
        <v>37</v>
      </c>
      <c r="J11" s="28">
        <v>41117.199999999997</v>
      </c>
      <c r="K11" s="28">
        <f t="shared" si="1"/>
        <v>41117.199999999997</v>
      </c>
      <c r="L11" s="28">
        <v>0</v>
      </c>
      <c r="M11" s="28">
        <v>0</v>
      </c>
      <c r="N11" s="28">
        <v>41117.199999999997</v>
      </c>
      <c r="O11" s="28">
        <v>0</v>
      </c>
      <c r="P11" s="66" t="s">
        <v>21</v>
      </c>
      <c r="Q11" s="141" t="s">
        <v>20</v>
      </c>
    </row>
    <row r="12" spans="1:17" ht="108.75" customHeight="1" x14ac:dyDescent="0.25">
      <c r="A12" s="38">
        <f t="shared" si="0"/>
        <v>7</v>
      </c>
      <c r="B12" s="27" t="s">
        <v>36</v>
      </c>
      <c r="C12" s="27">
        <v>4825115296</v>
      </c>
      <c r="D12" s="27" t="s">
        <v>154</v>
      </c>
      <c r="E12" s="27" t="s">
        <v>19</v>
      </c>
      <c r="F12" s="27" t="s">
        <v>19</v>
      </c>
      <c r="G12" s="27" t="s">
        <v>19</v>
      </c>
      <c r="H12" s="63" t="s">
        <v>144</v>
      </c>
      <c r="I12" s="27" t="s">
        <v>155</v>
      </c>
      <c r="J12" s="28">
        <v>20666.64</v>
      </c>
      <c r="K12" s="28">
        <f t="shared" si="1"/>
        <v>20666.64</v>
      </c>
      <c r="L12" s="28">
        <v>0</v>
      </c>
      <c r="M12" s="28">
        <v>0</v>
      </c>
      <c r="N12" s="28">
        <v>20666.64</v>
      </c>
      <c r="O12" s="28">
        <v>0</v>
      </c>
      <c r="P12" s="66" t="s">
        <v>21</v>
      </c>
      <c r="Q12" s="141" t="s">
        <v>20</v>
      </c>
    </row>
    <row r="13" spans="1:17" ht="108.75" customHeight="1" x14ac:dyDescent="0.25">
      <c r="A13" s="38">
        <f t="shared" si="0"/>
        <v>8</v>
      </c>
      <c r="B13" s="27" t="s">
        <v>36</v>
      </c>
      <c r="C13" s="27">
        <v>4825115296</v>
      </c>
      <c r="D13" s="27" t="s">
        <v>156</v>
      </c>
      <c r="E13" s="27" t="s">
        <v>19</v>
      </c>
      <c r="F13" s="27" t="s">
        <v>19</v>
      </c>
      <c r="G13" s="27" t="s">
        <v>19</v>
      </c>
      <c r="H13" s="63" t="s">
        <v>144</v>
      </c>
      <c r="I13" s="27" t="s">
        <v>37</v>
      </c>
      <c r="J13" s="28">
        <v>776923.15</v>
      </c>
      <c r="K13" s="28">
        <f t="shared" si="1"/>
        <v>776923.15</v>
      </c>
      <c r="L13" s="28">
        <v>0</v>
      </c>
      <c r="M13" s="28">
        <v>0</v>
      </c>
      <c r="N13" s="28">
        <v>776923.15</v>
      </c>
      <c r="O13" s="28">
        <v>0</v>
      </c>
      <c r="P13" s="66" t="s">
        <v>21</v>
      </c>
      <c r="Q13" s="141" t="s">
        <v>20</v>
      </c>
    </row>
    <row r="14" spans="1:17" ht="108.75" customHeight="1" x14ac:dyDescent="0.25">
      <c r="A14" s="100">
        <v>9</v>
      </c>
      <c r="B14" s="27" t="s">
        <v>36</v>
      </c>
      <c r="C14" s="27">
        <v>4825115296</v>
      </c>
      <c r="D14" s="101" t="s">
        <v>157</v>
      </c>
      <c r="E14" s="101" t="s">
        <v>19</v>
      </c>
      <c r="F14" s="101" t="s">
        <v>19</v>
      </c>
      <c r="G14" s="101" t="s">
        <v>19</v>
      </c>
      <c r="H14" s="102" t="s">
        <v>144</v>
      </c>
      <c r="I14" s="143" t="s">
        <v>37</v>
      </c>
      <c r="J14" s="103">
        <v>182840</v>
      </c>
      <c r="K14" s="28">
        <f t="shared" si="1"/>
        <v>182840</v>
      </c>
      <c r="L14" s="103">
        <v>0</v>
      </c>
      <c r="M14" s="103">
        <v>0</v>
      </c>
      <c r="N14" s="103">
        <v>182840</v>
      </c>
      <c r="O14" s="103">
        <v>0</v>
      </c>
      <c r="P14" s="104" t="s">
        <v>21</v>
      </c>
      <c r="Q14" s="108" t="s">
        <v>20</v>
      </c>
    </row>
    <row r="15" spans="1:17" ht="108.75" customHeight="1" x14ac:dyDescent="0.25">
      <c r="A15" s="38">
        <v>10</v>
      </c>
      <c r="B15" s="27" t="s">
        <v>36</v>
      </c>
      <c r="C15" s="27">
        <v>4825115296</v>
      </c>
      <c r="D15" s="101" t="s">
        <v>158</v>
      </c>
      <c r="E15" s="101" t="s">
        <v>144</v>
      </c>
      <c r="F15" s="101" t="s">
        <v>144</v>
      </c>
      <c r="G15" s="101" t="s">
        <v>144</v>
      </c>
      <c r="H15" s="63" t="s">
        <v>144</v>
      </c>
      <c r="I15" s="101" t="s">
        <v>159</v>
      </c>
      <c r="J15" s="107">
        <v>36166.699999999997</v>
      </c>
      <c r="K15" s="28">
        <f t="shared" si="1"/>
        <v>36166.699999999997</v>
      </c>
      <c r="L15" s="107">
        <v>0</v>
      </c>
      <c r="M15" s="107">
        <v>0</v>
      </c>
      <c r="N15" s="107">
        <v>36166.699999999997</v>
      </c>
      <c r="O15" s="107">
        <v>0</v>
      </c>
      <c r="P15" s="104" t="s">
        <v>21</v>
      </c>
      <c r="Q15" s="108" t="s">
        <v>20</v>
      </c>
    </row>
    <row r="16" spans="1:17" ht="108.75" customHeight="1" thickBot="1" x14ac:dyDescent="0.3">
      <c r="A16" s="100">
        <v>11</v>
      </c>
      <c r="B16" s="101" t="s">
        <v>36</v>
      </c>
      <c r="C16" s="101">
        <v>4825115296</v>
      </c>
      <c r="D16" s="101" t="s">
        <v>160</v>
      </c>
      <c r="E16" s="101" t="s">
        <v>144</v>
      </c>
      <c r="F16" s="101" t="s">
        <v>144</v>
      </c>
      <c r="G16" s="101" t="s">
        <v>144</v>
      </c>
      <c r="H16" s="106" t="s">
        <v>144</v>
      </c>
      <c r="I16" s="101" t="s">
        <v>161</v>
      </c>
      <c r="J16" s="107">
        <v>102000</v>
      </c>
      <c r="K16" s="28">
        <f>SUM(L16:O16)</f>
        <v>102000</v>
      </c>
      <c r="L16" s="107">
        <v>0</v>
      </c>
      <c r="M16" s="107">
        <v>0</v>
      </c>
      <c r="N16" s="107">
        <v>102000</v>
      </c>
      <c r="O16" s="107">
        <v>0</v>
      </c>
      <c r="P16" s="104" t="s">
        <v>21</v>
      </c>
      <c r="Q16" s="108" t="s">
        <v>111</v>
      </c>
    </row>
    <row r="17" spans="1:17" s="22" customFormat="1" ht="32.25" customHeight="1" thickBot="1" x14ac:dyDescent="0.35">
      <c r="A17" s="175" t="s">
        <v>132</v>
      </c>
      <c r="B17" s="176"/>
      <c r="C17" s="26"/>
      <c r="D17" s="26"/>
      <c r="E17" s="21"/>
      <c r="F17" s="21"/>
      <c r="G17" s="21"/>
      <c r="H17" s="21"/>
      <c r="I17" s="21"/>
      <c r="J17" s="23">
        <f>SUM(J6:J16)</f>
        <v>4852738.4100000011</v>
      </c>
      <c r="K17" s="23">
        <f t="shared" ref="K17:O17" si="2">SUM(K6:K16)</f>
        <v>4852738.4100000011</v>
      </c>
      <c r="L17" s="23">
        <f t="shared" si="2"/>
        <v>0</v>
      </c>
      <c r="M17" s="23">
        <f t="shared" si="2"/>
        <v>0</v>
      </c>
      <c r="N17" s="23">
        <f t="shared" si="2"/>
        <v>4852738.4100000011</v>
      </c>
      <c r="O17" s="23">
        <f t="shared" si="2"/>
        <v>0</v>
      </c>
      <c r="P17" s="25"/>
      <c r="Q17" s="128"/>
    </row>
    <row r="18" spans="1:17" ht="108.75" customHeight="1" x14ac:dyDescent="0.25">
      <c r="A18" s="38">
        <v>1</v>
      </c>
      <c r="B18" s="27" t="s">
        <v>109</v>
      </c>
      <c r="C18" s="27">
        <v>4826067101</v>
      </c>
      <c r="D18" s="27" t="s">
        <v>183</v>
      </c>
      <c r="E18" s="27" t="s">
        <v>19</v>
      </c>
      <c r="F18" s="27" t="s">
        <v>19</v>
      </c>
      <c r="G18" s="27" t="s">
        <v>19</v>
      </c>
      <c r="H18" s="27" t="s">
        <v>144</v>
      </c>
      <c r="I18" s="27" t="s">
        <v>144</v>
      </c>
      <c r="J18" s="28">
        <v>100000</v>
      </c>
      <c r="K18" s="28">
        <f>SUM(L18:O18)</f>
        <v>100000</v>
      </c>
      <c r="L18" s="28">
        <v>0</v>
      </c>
      <c r="M18" s="28">
        <v>0</v>
      </c>
      <c r="N18" s="28">
        <v>100000</v>
      </c>
      <c r="O18" s="28">
        <v>0</v>
      </c>
      <c r="P18" s="66" t="s">
        <v>21</v>
      </c>
      <c r="Q18" s="141" t="s">
        <v>20</v>
      </c>
    </row>
    <row r="19" spans="1:17" s="117" customFormat="1" ht="108.75" customHeight="1" x14ac:dyDescent="0.25">
      <c r="A19" s="38">
        <v>2</v>
      </c>
      <c r="B19" s="114" t="s">
        <v>109</v>
      </c>
      <c r="C19" s="59">
        <v>4826067101</v>
      </c>
      <c r="D19" s="59" t="s">
        <v>184</v>
      </c>
      <c r="E19" s="59" t="s">
        <v>144</v>
      </c>
      <c r="F19" s="59" t="s">
        <v>144</v>
      </c>
      <c r="G19" s="59" t="s">
        <v>144</v>
      </c>
      <c r="H19" s="59" t="s">
        <v>144</v>
      </c>
      <c r="I19" s="59" t="s">
        <v>144</v>
      </c>
      <c r="J19" s="115">
        <v>204960</v>
      </c>
      <c r="K19" s="115">
        <f>SUM(L19:O19)</f>
        <v>204960</v>
      </c>
      <c r="L19" s="115">
        <v>0</v>
      </c>
      <c r="M19" s="115">
        <v>0</v>
      </c>
      <c r="N19" s="115">
        <v>204960</v>
      </c>
      <c r="O19" s="115">
        <v>0</v>
      </c>
      <c r="P19" s="116" t="s">
        <v>21</v>
      </c>
      <c r="Q19" s="140" t="s">
        <v>111</v>
      </c>
    </row>
    <row r="20" spans="1:17" s="119" customFormat="1" ht="108.75" customHeight="1" x14ac:dyDescent="0.25">
      <c r="A20" s="38">
        <v>3</v>
      </c>
      <c r="B20" s="118" t="s">
        <v>109</v>
      </c>
      <c r="C20" s="27">
        <v>4826067101</v>
      </c>
      <c r="D20" s="27" t="s">
        <v>185</v>
      </c>
      <c r="E20" s="27" t="s">
        <v>144</v>
      </c>
      <c r="F20" s="27" t="s">
        <v>144</v>
      </c>
      <c r="G20" s="27" t="s">
        <v>144</v>
      </c>
      <c r="H20" s="27" t="s">
        <v>144</v>
      </c>
      <c r="I20" s="27" t="s">
        <v>144</v>
      </c>
      <c r="J20" s="28">
        <v>150000</v>
      </c>
      <c r="K20" s="115">
        <f t="shared" ref="K20:K23" si="3">SUM(L20:O20)</f>
        <v>150000</v>
      </c>
      <c r="L20" s="28">
        <v>0</v>
      </c>
      <c r="M20" s="28">
        <v>0</v>
      </c>
      <c r="N20" s="28">
        <v>150000</v>
      </c>
      <c r="O20" s="28">
        <v>0</v>
      </c>
      <c r="P20" s="66" t="s">
        <v>21</v>
      </c>
      <c r="Q20" s="141" t="s">
        <v>111</v>
      </c>
    </row>
    <row r="21" spans="1:17" s="119" customFormat="1" ht="108.75" customHeight="1" x14ac:dyDescent="0.25">
      <c r="A21" s="38">
        <v>4</v>
      </c>
      <c r="B21" s="118" t="s">
        <v>109</v>
      </c>
      <c r="C21" s="27">
        <v>4826067101</v>
      </c>
      <c r="D21" s="27" t="s">
        <v>186</v>
      </c>
      <c r="E21" s="27" t="s">
        <v>144</v>
      </c>
      <c r="F21" s="27" t="s">
        <v>144</v>
      </c>
      <c r="G21" s="27" t="s">
        <v>144</v>
      </c>
      <c r="H21" s="27" t="s">
        <v>144</v>
      </c>
      <c r="I21" s="27" t="s">
        <v>144</v>
      </c>
      <c r="J21" s="28">
        <v>322000</v>
      </c>
      <c r="K21" s="115">
        <f t="shared" si="3"/>
        <v>322000</v>
      </c>
      <c r="L21" s="28">
        <v>0</v>
      </c>
      <c r="M21" s="28">
        <v>0</v>
      </c>
      <c r="N21" s="28">
        <v>322000</v>
      </c>
      <c r="O21" s="28">
        <v>0</v>
      </c>
      <c r="P21" s="66" t="s">
        <v>21</v>
      </c>
      <c r="Q21" s="141" t="s">
        <v>111</v>
      </c>
    </row>
    <row r="22" spans="1:17" s="119" customFormat="1" ht="108.75" customHeight="1" x14ac:dyDescent="0.25">
      <c r="A22" s="38">
        <v>5</v>
      </c>
      <c r="B22" s="118" t="s">
        <v>109</v>
      </c>
      <c r="C22" s="27">
        <v>4826067101</v>
      </c>
      <c r="D22" s="27" t="s">
        <v>187</v>
      </c>
      <c r="E22" s="27" t="s">
        <v>182</v>
      </c>
      <c r="F22" s="27" t="s">
        <v>144</v>
      </c>
      <c r="G22" s="27" t="s">
        <v>144</v>
      </c>
      <c r="H22" s="27" t="s">
        <v>144</v>
      </c>
      <c r="I22" s="27" t="s">
        <v>144</v>
      </c>
      <c r="J22" s="28">
        <v>90300</v>
      </c>
      <c r="K22" s="115">
        <f t="shared" si="3"/>
        <v>90300</v>
      </c>
      <c r="L22" s="28">
        <v>0</v>
      </c>
      <c r="M22" s="28">
        <v>0</v>
      </c>
      <c r="N22" s="28">
        <v>90300</v>
      </c>
      <c r="O22" s="28">
        <v>0</v>
      </c>
      <c r="P22" s="66" t="s">
        <v>21</v>
      </c>
      <c r="Q22" s="141" t="s">
        <v>111</v>
      </c>
    </row>
    <row r="23" spans="1:17" ht="108.75" customHeight="1" thickBot="1" x14ac:dyDescent="0.3">
      <c r="A23" s="39">
        <v>6</v>
      </c>
      <c r="B23" s="112" t="s">
        <v>109</v>
      </c>
      <c r="C23" s="143">
        <v>4826067101</v>
      </c>
      <c r="D23" s="143" t="s">
        <v>188</v>
      </c>
      <c r="E23" s="143" t="s">
        <v>144</v>
      </c>
      <c r="F23" s="143" t="s">
        <v>144</v>
      </c>
      <c r="G23" s="143" t="s">
        <v>144</v>
      </c>
      <c r="H23" s="143" t="s">
        <v>144</v>
      </c>
      <c r="I23" s="143" t="s">
        <v>144</v>
      </c>
      <c r="J23" s="103">
        <v>150000</v>
      </c>
      <c r="K23" s="115">
        <f t="shared" si="3"/>
        <v>150000</v>
      </c>
      <c r="L23" s="103">
        <v>0</v>
      </c>
      <c r="M23" s="103">
        <v>0</v>
      </c>
      <c r="N23" s="103">
        <v>150000</v>
      </c>
      <c r="O23" s="103">
        <v>0</v>
      </c>
      <c r="P23" s="113" t="s">
        <v>21</v>
      </c>
      <c r="Q23" s="151" t="s">
        <v>111</v>
      </c>
    </row>
    <row r="24" spans="1:17" s="22" customFormat="1" ht="32.25" customHeight="1" thickBot="1" x14ac:dyDescent="0.35">
      <c r="A24" s="175" t="s">
        <v>119</v>
      </c>
      <c r="B24" s="176"/>
      <c r="C24" s="26"/>
      <c r="D24" s="26"/>
      <c r="E24" s="21"/>
      <c r="F24" s="21"/>
      <c r="G24" s="21"/>
      <c r="H24" s="21"/>
      <c r="I24" s="21"/>
      <c r="J24" s="23">
        <f>SUM(J18:J23)</f>
        <v>1017260</v>
      </c>
      <c r="K24" s="23">
        <f t="shared" ref="K24:O24" si="4">SUM(K18:K23)</f>
        <v>1017260</v>
      </c>
      <c r="L24" s="23">
        <f t="shared" si="4"/>
        <v>0</v>
      </c>
      <c r="M24" s="23">
        <f t="shared" si="4"/>
        <v>0</v>
      </c>
      <c r="N24" s="23">
        <f t="shared" si="4"/>
        <v>1017260</v>
      </c>
      <c r="O24" s="23">
        <f t="shared" si="4"/>
        <v>0</v>
      </c>
      <c r="P24" s="25"/>
      <c r="Q24" s="128"/>
    </row>
    <row r="25" spans="1:17" ht="107.25" customHeight="1" thickBot="1" x14ac:dyDescent="0.3">
      <c r="A25" s="38">
        <v>1</v>
      </c>
      <c r="B25" s="27" t="s">
        <v>113</v>
      </c>
      <c r="C25" s="27">
        <v>4826001213</v>
      </c>
      <c r="D25" s="27" t="s">
        <v>276</v>
      </c>
      <c r="E25" s="27" t="s">
        <v>19</v>
      </c>
      <c r="F25" s="27" t="s">
        <v>19</v>
      </c>
      <c r="G25" s="27" t="s">
        <v>19</v>
      </c>
      <c r="H25" s="27" t="s">
        <v>144</v>
      </c>
      <c r="I25" s="27" t="s">
        <v>277</v>
      </c>
      <c r="J25" s="28">
        <v>500000</v>
      </c>
      <c r="K25" s="28">
        <f>SUM(L25:O25)</f>
        <v>500000</v>
      </c>
      <c r="L25" s="28">
        <v>0</v>
      </c>
      <c r="M25" s="28">
        <v>0</v>
      </c>
      <c r="N25" s="28">
        <v>500000</v>
      </c>
      <c r="O25" s="28">
        <v>0</v>
      </c>
      <c r="P25" s="66" t="s">
        <v>21</v>
      </c>
      <c r="Q25" s="141" t="s">
        <v>20</v>
      </c>
    </row>
    <row r="26" spans="1:17" s="22" customFormat="1" ht="32.25" customHeight="1" thickBot="1" x14ac:dyDescent="0.35">
      <c r="A26" s="175" t="s">
        <v>117</v>
      </c>
      <c r="B26" s="176"/>
      <c r="C26" s="26"/>
      <c r="D26" s="26"/>
      <c r="E26" s="21"/>
      <c r="F26" s="21"/>
      <c r="G26" s="21"/>
      <c r="H26" s="21"/>
      <c r="I26" s="21"/>
      <c r="J26" s="23">
        <f>SUM(J25)</f>
        <v>500000</v>
      </c>
      <c r="K26" s="23">
        <f t="shared" ref="K26:O26" si="5">SUM(K25)</f>
        <v>500000</v>
      </c>
      <c r="L26" s="23">
        <f t="shared" si="5"/>
        <v>0</v>
      </c>
      <c r="M26" s="23">
        <f t="shared" si="5"/>
        <v>0</v>
      </c>
      <c r="N26" s="23">
        <f t="shared" si="5"/>
        <v>500000</v>
      </c>
      <c r="O26" s="23">
        <f t="shared" si="5"/>
        <v>0</v>
      </c>
      <c r="P26" s="25"/>
      <c r="Q26" s="128"/>
    </row>
    <row r="27" spans="1:17" ht="108.75" customHeight="1" x14ac:dyDescent="0.25">
      <c r="A27" s="38">
        <v>1</v>
      </c>
      <c r="B27" s="27" t="s">
        <v>138</v>
      </c>
      <c r="C27" s="27">
        <v>4825054893</v>
      </c>
      <c r="D27" s="27" t="s">
        <v>280</v>
      </c>
      <c r="E27" s="27" t="s">
        <v>19</v>
      </c>
      <c r="F27" s="27" t="s">
        <v>19</v>
      </c>
      <c r="G27" s="27" t="s">
        <v>19</v>
      </c>
      <c r="H27" s="63" t="s">
        <v>281</v>
      </c>
      <c r="I27" s="27" t="s">
        <v>282</v>
      </c>
      <c r="J27" s="28">
        <v>9000000</v>
      </c>
      <c r="K27" s="28">
        <f>SUM(L27:O27)</f>
        <v>9000000</v>
      </c>
      <c r="L27" s="28">
        <v>0</v>
      </c>
      <c r="M27" s="28">
        <v>0</v>
      </c>
      <c r="N27" s="28">
        <v>9000000</v>
      </c>
      <c r="O27" s="28">
        <v>0</v>
      </c>
      <c r="P27" s="66" t="s">
        <v>21</v>
      </c>
      <c r="Q27" s="141" t="s">
        <v>20</v>
      </c>
    </row>
    <row r="28" spans="1:17" ht="108.75" customHeight="1" thickBot="1" x14ac:dyDescent="0.3">
      <c r="A28" s="39">
        <v>2</v>
      </c>
      <c r="B28" s="27" t="s">
        <v>138</v>
      </c>
      <c r="C28" s="27">
        <v>4825054893</v>
      </c>
      <c r="D28" s="143" t="s">
        <v>283</v>
      </c>
      <c r="E28" s="143" t="s">
        <v>144</v>
      </c>
      <c r="F28" s="143" t="s">
        <v>144</v>
      </c>
      <c r="G28" s="143" t="s">
        <v>144</v>
      </c>
      <c r="H28" s="102" t="s">
        <v>284</v>
      </c>
      <c r="I28" s="143" t="s">
        <v>107</v>
      </c>
      <c r="J28" s="103">
        <v>1414000</v>
      </c>
      <c r="K28" s="103">
        <f>SUM(L28:O28)</f>
        <v>1414000</v>
      </c>
      <c r="L28" s="103">
        <v>0</v>
      </c>
      <c r="M28" s="103">
        <v>0</v>
      </c>
      <c r="N28" s="103">
        <v>1414000</v>
      </c>
      <c r="O28" s="103">
        <v>0</v>
      </c>
      <c r="P28" s="113" t="s">
        <v>21</v>
      </c>
      <c r="Q28" s="151" t="s">
        <v>111</v>
      </c>
    </row>
    <row r="29" spans="1:17" s="22" customFormat="1" ht="32.25" customHeight="1" thickBot="1" x14ac:dyDescent="0.35">
      <c r="A29" s="175" t="s">
        <v>118</v>
      </c>
      <c r="B29" s="176"/>
      <c r="C29" s="26"/>
      <c r="D29" s="26"/>
      <c r="E29" s="21"/>
      <c r="F29" s="21"/>
      <c r="G29" s="21"/>
      <c r="H29" s="21"/>
      <c r="I29" s="21"/>
      <c r="J29" s="23">
        <f>SUM(J27:J28)</f>
        <v>10414000</v>
      </c>
      <c r="K29" s="23">
        <f t="shared" ref="K29:O29" si="6">SUM(K27:K28)</f>
        <v>10414000</v>
      </c>
      <c r="L29" s="23">
        <f t="shared" si="6"/>
        <v>0</v>
      </c>
      <c r="M29" s="23">
        <f t="shared" si="6"/>
        <v>0</v>
      </c>
      <c r="N29" s="23">
        <f t="shared" si="6"/>
        <v>10414000</v>
      </c>
      <c r="O29" s="23">
        <f t="shared" si="6"/>
        <v>0</v>
      </c>
      <c r="P29" s="25"/>
      <c r="Q29" s="128"/>
    </row>
    <row r="30" spans="1:17" ht="109.5" customHeight="1" thickBot="1" x14ac:dyDescent="0.3">
      <c r="A30" s="38">
        <v>1</v>
      </c>
      <c r="B30" s="27" t="s">
        <v>320</v>
      </c>
      <c r="C30" s="27">
        <v>4826112749</v>
      </c>
      <c r="D30" s="27" t="s">
        <v>321</v>
      </c>
      <c r="E30" s="27" t="s">
        <v>19</v>
      </c>
      <c r="F30" s="27" t="s">
        <v>19</v>
      </c>
      <c r="G30" s="27" t="s">
        <v>19</v>
      </c>
      <c r="H30" s="63" t="s">
        <v>322</v>
      </c>
      <c r="I30" s="27" t="s">
        <v>323</v>
      </c>
      <c r="J30" s="28">
        <v>3657329.83</v>
      </c>
      <c r="K30" s="28">
        <f>SUM(L30:O30)</f>
        <v>3657329.83</v>
      </c>
      <c r="L30" s="28">
        <v>0</v>
      </c>
      <c r="M30" s="28">
        <v>0</v>
      </c>
      <c r="N30" s="28">
        <v>3657329.83</v>
      </c>
      <c r="O30" s="28">
        <v>0</v>
      </c>
      <c r="P30" s="66" t="s">
        <v>21</v>
      </c>
      <c r="Q30" s="141" t="s">
        <v>20</v>
      </c>
    </row>
    <row r="31" spans="1:17" s="22" customFormat="1" ht="32.25" customHeight="1" thickBot="1" x14ac:dyDescent="0.35">
      <c r="A31" s="175" t="s">
        <v>117</v>
      </c>
      <c r="B31" s="176"/>
      <c r="C31" s="26"/>
      <c r="D31" s="26"/>
      <c r="E31" s="21"/>
      <c r="F31" s="21"/>
      <c r="G31" s="21"/>
      <c r="H31" s="21"/>
      <c r="I31" s="21"/>
      <c r="J31" s="23">
        <f>SUM(J30)</f>
        <v>3657329.83</v>
      </c>
      <c r="K31" s="23">
        <f t="shared" ref="K31:O31" si="7">SUM(K30)</f>
        <v>3657329.83</v>
      </c>
      <c r="L31" s="23">
        <f t="shared" si="7"/>
        <v>0</v>
      </c>
      <c r="M31" s="23">
        <f t="shared" si="7"/>
        <v>0</v>
      </c>
      <c r="N31" s="23">
        <f t="shared" si="7"/>
        <v>3657329.83</v>
      </c>
      <c r="O31" s="23">
        <f t="shared" si="7"/>
        <v>0</v>
      </c>
      <c r="P31" s="25"/>
      <c r="Q31" s="128"/>
    </row>
    <row r="32" spans="1:17" ht="47.25" customHeight="1" x14ac:dyDescent="0.25">
      <c r="A32" s="189" t="s">
        <v>324</v>
      </c>
      <c r="B32" s="190"/>
      <c r="C32" s="190"/>
      <c r="D32" s="191"/>
      <c r="E32" s="30"/>
      <c r="F32" s="30"/>
      <c r="G32" s="30"/>
      <c r="H32" s="31"/>
      <c r="I32" s="31"/>
      <c r="J32" s="32">
        <f>J17+J24+J26+J29+J31</f>
        <v>20441328.240000002</v>
      </c>
      <c r="K32" s="32">
        <f t="shared" ref="K32:O32" si="8">K17+K24+K26+K29+K31</f>
        <v>20441328.240000002</v>
      </c>
      <c r="L32" s="32">
        <f t="shared" si="8"/>
        <v>0</v>
      </c>
      <c r="M32" s="32">
        <f t="shared" si="8"/>
        <v>0</v>
      </c>
      <c r="N32" s="32">
        <f t="shared" si="8"/>
        <v>20441328.240000002</v>
      </c>
      <c r="O32" s="32">
        <f t="shared" si="8"/>
        <v>0</v>
      </c>
      <c r="P32" s="33"/>
      <c r="Q32" s="34"/>
    </row>
    <row r="33" spans="1:17" ht="47.25" customHeight="1" x14ac:dyDescent="0.25">
      <c r="A33" s="6" t="s">
        <v>116</v>
      </c>
      <c r="B33" s="7"/>
      <c r="C33" s="10"/>
      <c r="D33" s="7"/>
      <c r="E33" s="7"/>
      <c r="F33" s="7"/>
      <c r="G33" s="7"/>
      <c r="H33" s="7"/>
      <c r="I33" s="7"/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4"/>
      <c r="Q33" s="16"/>
    </row>
    <row r="34" spans="1:17" ht="47.25" customHeight="1" x14ac:dyDescent="0.25">
      <c r="A34" s="8" t="s">
        <v>125</v>
      </c>
      <c r="B34" s="9"/>
      <c r="C34" s="12"/>
      <c r="D34" s="9"/>
      <c r="E34" s="9"/>
      <c r="F34" s="9"/>
      <c r="G34" s="9"/>
      <c r="H34" s="9"/>
      <c r="I34" s="9"/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5"/>
      <c r="Q34" s="17"/>
    </row>
    <row r="35" spans="1:17" ht="47.25" customHeight="1" thickBot="1" x14ac:dyDescent="0.3">
      <c r="A35" s="43" t="s">
        <v>308</v>
      </c>
      <c r="B35" s="44"/>
      <c r="C35" s="44"/>
      <c r="D35" s="44"/>
      <c r="E35" s="44"/>
      <c r="F35" s="44"/>
      <c r="G35" s="44"/>
      <c r="H35" s="44"/>
      <c r="I35" s="44"/>
      <c r="J35" s="45">
        <f>J6+J7+J8+J9+J10+J11+J12+J13++J18+J25+J27+J14+J15+J16+J19+J20+J21+J22+J23+J28+J30</f>
        <v>20441328.240000002</v>
      </c>
      <c r="K35" s="45">
        <f t="shared" ref="K35:O35" si="9">K6+K7+K8+K9+K10+K11+K12+K13++K18+K25+K27+K14+K15+K16+K19+K20+K21+K22+K23+K28+K30</f>
        <v>20441328.240000002</v>
      </c>
      <c r="L35" s="45">
        <f t="shared" si="9"/>
        <v>0</v>
      </c>
      <c r="M35" s="45">
        <f t="shared" si="9"/>
        <v>0</v>
      </c>
      <c r="N35" s="45">
        <f t="shared" si="9"/>
        <v>20441328.240000002</v>
      </c>
      <c r="O35" s="45">
        <f t="shared" si="9"/>
        <v>0</v>
      </c>
      <c r="P35" s="18"/>
      <c r="Q35" s="19"/>
    </row>
    <row r="36" spans="1:17" s="42" customFormat="1" ht="60" customHeight="1" thickBot="1" x14ac:dyDescent="0.3">
      <c r="A36" s="177" t="s">
        <v>389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9"/>
    </row>
    <row r="37" spans="1:17" ht="109.5" customHeight="1" thickBot="1" x14ac:dyDescent="0.3">
      <c r="A37" s="38">
        <v>1</v>
      </c>
      <c r="B37" s="27" t="s">
        <v>110</v>
      </c>
      <c r="C37" s="27">
        <v>4825094568</v>
      </c>
      <c r="D37" s="27" t="s">
        <v>241</v>
      </c>
      <c r="E37" s="27" t="s">
        <v>19</v>
      </c>
      <c r="F37" s="27" t="s">
        <v>19</v>
      </c>
      <c r="G37" s="27" t="s">
        <v>19</v>
      </c>
      <c r="H37" s="63" t="s">
        <v>19</v>
      </c>
      <c r="I37" s="27" t="s">
        <v>242</v>
      </c>
      <c r="J37" s="28">
        <v>40000</v>
      </c>
      <c r="K37" s="28">
        <f>SUM(L37:O37)</f>
        <v>40000</v>
      </c>
      <c r="L37" s="28">
        <v>0</v>
      </c>
      <c r="M37" s="28">
        <v>0</v>
      </c>
      <c r="N37" s="28">
        <v>40000</v>
      </c>
      <c r="O37" s="28">
        <v>0</v>
      </c>
      <c r="P37" s="66" t="s">
        <v>27</v>
      </c>
      <c r="Q37" s="141" t="s">
        <v>20</v>
      </c>
    </row>
    <row r="38" spans="1:17" s="22" customFormat="1" ht="32.25" customHeight="1" thickBot="1" x14ac:dyDescent="0.35">
      <c r="A38" s="175" t="s">
        <v>117</v>
      </c>
      <c r="B38" s="176"/>
      <c r="C38" s="26"/>
      <c r="D38" s="26"/>
      <c r="E38" s="21"/>
      <c r="F38" s="21"/>
      <c r="G38" s="21"/>
      <c r="H38" s="21"/>
      <c r="I38" s="21"/>
      <c r="J38" s="23">
        <f>SUM(J37)</f>
        <v>40000</v>
      </c>
      <c r="K38" s="23">
        <f t="shared" ref="K38:O38" si="10">SUM(K37)</f>
        <v>40000</v>
      </c>
      <c r="L38" s="23">
        <f t="shared" si="10"/>
        <v>0</v>
      </c>
      <c r="M38" s="23">
        <f t="shared" si="10"/>
        <v>0</v>
      </c>
      <c r="N38" s="23">
        <f t="shared" si="10"/>
        <v>40000</v>
      </c>
      <c r="O38" s="23">
        <f t="shared" si="10"/>
        <v>0</v>
      </c>
      <c r="P38" s="25"/>
      <c r="Q38" s="128"/>
    </row>
    <row r="39" spans="1:17" ht="109.5" customHeight="1" thickBot="1" x14ac:dyDescent="0.3">
      <c r="A39" s="38">
        <v>1</v>
      </c>
      <c r="B39" s="27" t="s">
        <v>34</v>
      </c>
      <c r="C39" s="27">
        <v>4826044859</v>
      </c>
      <c r="D39" s="27" t="s">
        <v>249</v>
      </c>
      <c r="E39" s="27" t="s">
        <v>19</v>
      </c>
      <c r="F39" s="27" t="s">
        <v>19</v>
      </c>
      <c r="G39" s="27" t="s">
        <v>19</v>
      </c>
      <c r="H39" s="63" t="s">
        <v>250</v>
      </c>
      <c r="I39" s="27" t="s">
        <v>97</v>
      </c>
      <c r="J39" s="28">
        <v>120000</v>
      </c>
      <c r="K39" s="28">
        <f>SUM(L39:O39)</f>
        <v>120000</v>
      </c>
      <c r="L39" s="28">
        <v>0</v>
      </c>
      <c r="M39" s="28">
        <v>0</v>
      </c>
      <c r="N39" s="28">
        <v>120000</v>
      </c>
      <c r="O39" s="28">
        <v>0</v>
      </c>
      <c r="P39" s="66" t="s">
        <v>27</v>
      </c>
      <c r="Q39" s="141" t="s">
        <v>20</v>
      </c>
    </row>
    <row r="40" spans="1:17" s="22" customFormat="1" ht="32.25" customHeight="1" thickBot="1" x14ac:dyDescent="0.35">
      <c r="A40" s="175" t="s">
        <v>117</v>
      </c>
      <c r="B40" s="176"/>
      <c r="C40" s="26"/>
      <c r="D40" s="26"/>
      <c r="E40" s="21"/>
      <c r="F40" s="21"/>
      <c r="G40" s="21"/>
      <c r="H40" s="21"/>
      <c r="I40" s="21"/>
      <c r="J40" s="23">
        <f>SUM(J39)</f>
        <v>120000</v>
      </c>
      <c r="K40" s="23">
        <f t="shared" ref="K40:O40" si="11">SUM(K39)</f>
        <v>120000</v>
      </c>
      <c r="L40" s="23">
        <f t="shared" si="11"/>
        <v>0</v>
      </c>
      <c r="M40" s="23">
        <f t="shared" si="11"/>
        <v>0</v>
      </c>
      <c r="N40" s="23">
        <f t="shared" si="11"/>
        <v>120000</v>
      </c>
      <c r="O40" s="23">
        <f t="shared" si="11"/>
        <v>0</v>
      </c>
      <c r="P40" s="25"/>
      <c r="Q40" s="128"/>
    </row>
    <row r="41" spans="1:17" ht="109.5" customHeight="1" thickBot="1" x14ac:dyDescent="0.3">
      <c r="A41" s="38">
        <v>1</v>
      </c>
      <c r="B41" s="27" t="s">
        <v>113</v>
      </c>
      <c r="C41" s="27">
        <v>4826001213</v>
      </c>
      <c r="D41" s="27" t="s">
        <v>278</v>
      </c>
      <c r="E41" s="27" t="s">
        <v>19</v>
      </c>
      <c r="F41" s="27" t="s">
        <v>19</v>
      </c>
      <c r="G41" s="27" t="s">
        <v>19</v>
      </c>
      <c r="H41" s="63" t="s">
        <v>144</v>
      </c>
      <c r="I41" s="27" t="s">
        <v>279</v>
      </c>
      <c r="J41" s="28">
        <v>100000</v>
      </c>
      <c r="K41" s="28">
        <f>SUM(L41:O41)</f>
        <v>100000</v>
      </c>
      <c r="L41" s="28">
        <v>0</v>
      </c>
      <c r="M41" s="28">
        <v>0</v>
      </c>
      <c r="N41" s="28">
        <v>100000</v>
      </c>
      <c r="O41" s="28">
        <v>0</v>
      </c>
      <c r="P41" s="66" t="s">
        <v>27</v>
      </c>
      <c r="Q41" s="141" t="s">
        <v>20</v>
      </c>
    </row>
    <row r="42" spans="1:17" s="22" customFormat="1" ht="32.25" customHeight="1" thickBot="1" x14ac:dyDescent="0.35">
      <c r="A42" s="175" t="s">
        <v>117</v>
      </c>
      <c r="B42" s="176"/>
      <c r="C42" s="26"/>
      <c r="D42" s="26"/>
      <c r="E42" s="21"/>
      <c r="F42" s="21"/>
      <c r="G42" s="21"/>
      <c r="H42" s="21"/>
      <c r="I42" s="21"/>
      <c r="J42" s="23">
        <f>SUM(J41)</f>
        <v>100000</v>
      </c>
      <c r="K42" s="23">
        <f t="shared" ref="K42:O42" si="12">SUM(K41)</f>
        <v>100000</v>
      </c>
      <c r="L42" s="23">
        <f t="shared" si="12"/>
        <v>0</v>
      </c>
      <c r="M42" s="23">
        <f t="shared" si="12"/>
        <v>0</v>
      </c>
      <c r="N42" s="23">
        <f t="shared" si="12"/>
        <v>100000</v>
      </c>
      <c r="O42" s="23">
        <f t="shared" si="12"/>
        <v>0</v>
      </c>
      <c r="P42" s="25"/>
      <c r="Q42" s="128"/>
    </row>
    <row r="43" spans="1:17" ht="109.5" customHeight="1" x14ac:dyDescent="0.25">
      <c r="A43" s="38">
        <v>1</v>
      </c>
      <c r="B43" s="27" t="s">
        <v>26</v>
      </c>
      <c r="C43" s="27">
        <v>4826129661</v>
      </c>
      <c r="D43" s="27" t="s">
        <v>264</v>
      </c>
      <c r="E43" s="27" t="s">
        <v>19</v>
      </c>
      <c r="F43" s="27" t="s">
        <v>19</v>
      </c>
      <c r="G43" s="27" t="s">
        <v>19</v>
      </c>
      <c r="H43" s="63" t="s">
        <v>144</v>
      </c>
      <c r="I43" s="27" t="s">
        <v>265</v>
      </c>
      <c r="J43" s="28">
        <v>20000000</v>
      </c>
      <c r="K43" s="28">
        <f>SUM(L43:O43)</f>
        <v>20000000</v>
      </c>
      <c r="L43" s="28">
        <v>0</v>
      </c>
      <c r="M43" s="28">
        <v>0</v>
      </c>
      <c r="N43" s="28">
        <v>20000000</v>
      </c>
      <c r="O43" s="28">
        <v>0</v>
      </c>
      <c r="P43" s="66" t="s">
        <v>27</v>
      </c>
      <c r="Q43" s="141" t="s">
        <v>20</v>
      </c>
    </row>
    <row r="44" spans="1:17" ht="109.5" customHeight="1" x14ac:dyDescent="0.25">
      <c r="A44" s="38">
        <v>2</v>
      </c>
      <c r="B44" s="27" t="s">
        <v>26</v>
      </c>
      <c r="C44" s="27">
        <v>4826129661</v>
      </c>
      <c r="D44" s="27" t="s">
        <v>266</v>
      </c>
      <c r="E44" s="27" t="s">
        <v>19</v>
      </c>
      <c r="F44" s="27" t="s">
        <v>19</v>
      </c>
      <c r="G44" s="27" t="s">
        <v>19</v>
      </c>
      <c r="H44" s="63" t="s">
        <v>144</v>
      </c>
      <c r="I44" s="27" t="s">
        <v>265</v>
      </c>
      <c r="J44" s="28">
        <v>1200000</v>
      </c>
      <c r="K44" s="28">
        <f>SUM(L44:O44)</f>
        <v>1200000</v>
      </c>
      <c r="L44" s="28">
        <v>0</v>
      </c>
      <c r="M44" s="28">
        <v>0</v>
      </c>
      <c r="N44" s="28">
        <v>1200000</v>
      </c>
      <c r="O44" s="28">
        <v>0</v>
      </c>
      <c r="P44" s="66" t="s">
        <v>27</v>
      </c>
      <c r="Q44" s="141" t="s">
        <v>20</v>
      </c>
    </row>
    <row r="45" spans="1:17" ht="109.5" customHeight="1" thickBot="1" x14ac:dyDescent="0.3">
      <c r="A45" s="38">
        <v>3</v>
      </c>
      <c r="B45" s="27" t="s">
        <v>26</v>
      </c>
      <c r="C45" s="27">
        <v>4826129661</v>
      </c>
      <c r="D45" s="27" t="s">
        <v>266</v>
      </c>
      <c r="E45" s="27" t="s">
        <v>19</v>
      </c>
      <c r="F45" s="27" t="s">
        <v>19</v>
      </c>
      <c r="G45" s="27" t="s">
        <v>19</v>
      </c>
      <c r="H45" s="63" t="s">
        <v>144</v>
      </c>
      <c r="I45" s="27" t="s">
        <v>265</v>
      </c>
      <c r="J45" s="28">
        <v>3000000</v>
      </c>
      <c r="K45" s="28">
        <f>SUM(L45:O45)</f>
        <v>3000000</v>
      </c>
      <c r="L45" s="28">
        <v>0</v>
      </c>
      <c r="M45" s="28">
        <v>0</v>
      </c>
      <c r="N45" s="28">
        <v>3000000</v>
      </c>
      <c r="O45" s="28">
        <v>0</v>
      </c>
      <c r="P45" s="66" t="s">
        <v>27</v>
      </c>
      <c r="Q45" s="141" t="s">
        <v>20</v>
      </c>
    </row>
    <row r="46" spans="1:17" s="22" customFormat="1" ht="32.25" customHeight="1" thickBot="1" x14ac:dyDescent="0.35">
      <c r="A46" s="175" t="s">
        <v>121</v>
      </c>
      <c r="B46" s="176"/>
      <c r="C46" s="26"/>
      <c r="D46" s="26"/>
      <c r="E46" s="21"/>
      <c r="F46" s="21"/>
      <c r="G46" s="21"/>
      <c r="H46" s="21"/>
      <c r="I46" s="21"/>
      <c r="J46" s="23">
        <f>SUM(J43:J45)</f>
        <v>24200000</v>
      </c>
      <c r="K46" s="23">
        <f t="shared" ref="K46:O46" si="13">SUM(K43:K45)</f>
        <v>24200000</v>
      </c>
      <c r="L46" s="23">
        <f t="shared" si="13"/>
        <v>0</v>
      </c>
      <c r="M46" s="23">
        <f t="shared" si="13"/>
        <v>0</v>
      </c>
      <c r="N46" s="23">
        <f t="shared" si="13"/>
        <v>24200000</v>
      </c>
      <c r="O46" s="23">
        <f t="shared" si="13"/>
        <v>0</v>
      </c>
      <c r="P46" s="25"/>
      <c r="Q46" s="128"/>
    </row>
    <row r="47" spans="1:17" ht="109.5" customHeight="1" x14ac:dyDescent="0.25">
      <c r="A47" s="38">
        <v>1</v>
      </c>
      <c r="B47" s="27" t="s">
        <v>138</v>
      </c>
      <c r="C47" s="27">
        <v>4825054893</v>
      </c>
      <c r="D47" s="27" t="s">
        <v>285</v>
      </c>
      <c r="E47" s="27" t="s">
        <v>19</v>
      </c>
      <c r="F47" s="27" t="s">
        <v>19</v>
      </c>
      <c r="G47" s="27" t="s">
        <v>19</v>
      </c>
      <c r="H47" s="63" t="s">
        <v>286</v>
      </c>
      <c r="I47" s="27" t="s">
        <v>287</v>
      </c>
      <c r="J47" s="28">
        <v>450000</v>
      </c>
      <c r="K47" s="28">
        <f>SUM(L47:O47)</f>
        <v>450000</v>
      </c>
      <c r="L47" s="28">
        <v>0</v>
      </c>
      <c r="M47" s="28">
        <v>0</v>
      </c>
      <c r="N47" s="28">
        <v>450000</v>
      </c>
      <c r="O47" s="28">
        <v>0</v>
      </c>
      <c r="P47" s="66" t="s">
        <v>27</v>
      </c>
      <c r="Q47" s="141" t="s">
        <v>20</v>
      </c>
    </row>
    <row r="48" spans="1:17" ht="109.5" customHeight="1" thickBot="1" x14ac:dyDescent="0.3">
      <c r="A48" s="38">
        <f t="shared" ref="A48:A64" si="14">A47+1</f>
        <v>2</v>
      </c>
      <c r="B48" s="27" t="s">
        <v>138</v>
      </c>
      <c r="C48" s="27">
        <v>4825054893</v>
      </c>
      <c r="D48" s="27" t="s">
        <v>288</v>
      </c>
      <c r="E48" s="27" t="s">
        <v>19</v>
      </c>
      <c r="F48" s="27" t="s">
        <v>19</v>
      </c>
      <c r="G48" s="27" t="s">
        <v>19</v>
      </c>
      <c r="H48" s="63" t="s">
        <v>289</v>
      </c>
      <c r="I48" s="27" t="s">
        <v>290</v>
      </c>
      <c r="J48" s="28">
        <v>2000000</v>
      </c>
      <c r="K48" s="28">
        <f>SUM(L48:O48)</f>
        <v>2000000</v>
      </c>
      <c r="L48" s="28">
        <v>0</v>
      </c>
      <c r="M48" s="28">
        <v>0</v>
      </c>
      <c r="N48" s="28">
        <v>2000000</v>
      </c>
      <c r="O48" s="28">
        <v>0</v>
      </c>
      <c r="P48" s="66" t="s">
        <v>27</v>
      </c>
      <c r="Q48" s="141" t="s">
        <v>20</v>
      </c>
    </row>
    <row r="49" spans="1:17" s="22" customFormat="1" ht="32.25" customHeight="1" thickBot="1" x14ac:dyDescent="0.35">
      <c r="A49" s="175" t="s">
        <v>118</v>
      </c>
      <c r="B49" s="176"/>
      <c r="C49" s="26"/>
      <c r="D49" s="26"/>
      <c r="E49" s="21"/>
      <c r="F49" s="21"/>
      <c r="G49" s="21"/>
      <c r="H49" s="21"/>
      <c r="I49" s="21"/>
      <c r="J49" s="23">
        <f>SUM(J47:J48)</f>
        <v>2450000</v>
      </c>
      <c r="K49" s="23">
        <f t="shared" ref="K49:O49" si="15">SUM(K47:K48)</f>
        <v>2450000</v>
      </c>
      <c r="L49" s="23">
        <f t="shared" si="15"/>
        <v>0</v>
      </c>
      <c r="M49" s="23">
        <f t="shared" si="15"/>
        <v>0</v>
      </c>
      <c r="N49" s="23">
        <f t="shared" si="15"/>
        <v>2450000</v>
      </c>
      <c r="O49" s="23">
        <f t="shared" si="15"/>
        <v>0</v>
      </c>
      <c r="P49" s="25"/>
      <c r="Q49" s="128"/>
    </row>
    <row r="50" spans="1:17" ht="109.5" customHeight="1" x14ac:dyDescent="0.25">
      <c r="A50" s="38">
        <v>1</v>
      </c>
      <c r="B50" s="27" t="s">
        <v>109</v>
      </c>
      <c r="C50" s="27">
        <v>4826067101</v>
      </c>
      <c r="D50" s="27" t="s">
        <v>189</v>
      </c>
      <c r="E50" s="27" t="s">
        <v>19</v>
      </c>
      <c r="F50" s="27" t="s">
        <v>19</v>
      </c>
      <c r="G50" s="27" t="s">
        <v>19</v>
      </c>
      <c r="H50" s="63" t="s">
        <v>19</v>
      </c>
      <c r="I50" s="27" t="s">
        <v>19</v>
      </c>
      <c r="J50" s="28">
        <v>350000</v>
      </c>
      <c r="K50" s="28">
        <f>SUM(L50:O50)</f>
        <v>350000</v>
      </c>
      <c r="L50" s="28">
        <v>0</v>
      </c>
      <c r="M50" s="28">
        <v>0</v>
      </c>
      <c r="N50" s="28">
        <v>350000</v>
      </c>
      <c r="O50" s="28">
        <v>0</v>
      </c>
      <c r="P50" s="66" t="s">
        <v>27</v>
      </c>
      <c r="Q50" s="141" t="s">
        <v>20</v>
      </c>
    </row>
    <row r="51" spans="1:17" ht="109.5" customHeight="1" x14ac:dyDescent="0.25">
      <c r="A51" s="38">
        <f t="shared" si="14"/>
        <v>2</v>
      </c>
      <c r="B51" s="27" t="s">
        <v>109</v>
      </c>
      <c r="C51" s="27">
        <v>4826067101</v>
      </c>
      <c r="D51" s="27" t="s">
        <v>190</v>
      </c>
      <c r="E51" s="27" t="s">
        <v>19</v>
      </c>
      <c r="F51" s="27" t="s">
        <v>19</v>
      </c>
      <c r="G51" s="27" t="s">
        <v>19</v>
      </c>
      <c r="H51" s="63" t="s">
        <v>19</v>
      </c>
      <c r="I51" s="27" t="s">
        <v>19</v>
      </c>
      <c r="J51" s="28">
        <v>250000</v>
      </c>
      <c r="K51" s="28">
        <f>SUM(L51:O51)</f>
        <v>250000</v>
      </c>
      <c r="L51" s="28">
        <v>0</v>
      </c>
      <c r="M51" s="28">
        <v>0</v>
      </c>
      <c r="N51" s="28">
        <v>250000</v>
      </c>
      <c r="O51" s="28">
        <v>0</v>
      </c>
      <c r="P51" s="66" t="s">
        <v>27</v>
      </c>
      <c r="Q51" s="141" t="s">
        <v>20</v>
      </c>
    </row>
    <row r="52" spans="1:17" ht="109.5" customHeight="1" x14ac:dyDescent="0.25">
      <c r="A52" s="38">
        <f t="shared" si="14"/>
        <v>3</v>
      </c>
      <c r="B52" s="27" t="s">
        <v>109</v>
      </c>
      <c r="C52" s="27">
        <v>4826067101</v>
      </c>
      <c r="D52" s="27" t="s">
        <v>191</v>
      </c>
      <c r="E52" s="27" t="s">
        <v>19</v>
      </c>
      <c r="F52" s="27" t="s">
        <v>19</v>
      </c>
      <c r="G52" s="27" t="s">
        <v>19</v>
      </c>
      <c r="H52" s="63" t="s">
        <v>19</v>
      </c>
      <c r="I52" s="27" t="s">
        <v>19</v>
      </c>
      <c r="J52" s="28">
        <v>400000</v>
      </c>
      <c r="K52" s="28">
        <f t="shared" ref="K52:K53" si="16">SUM(L52:O52)</f>
        <v>400000</v>
      </c>
      <c r="L52" s="28">
        <v>0</v>
      </c>
      <c r="M52" s="28">
        <v>0</v>
      </c>
      <c r="N52" s="28">
        <v>400000</v>
      </c>
      <c r="O52" s="28">
        <v>0</v>
      </c>
      <c r="P52" s="66" t="s">
        <v>27</v>
      </c>
      <c r="Q52" s="141" t="s">
        <v>20</v>
      </c>
    </row>
    <row r="53" spans="1:17" ht="109.5" customHeight="1" x14ac:dyDescent="0.25">
      <c r="A53" s="38">
        <f t="shared" si="14"/>
        <v>4</v>
      </c>
      <c r="B53" s="27" t="s">
        <v>109</v>
      </c>
      <c r="C53" s="27">
        <v>4826067101</v>
      </c>
      <c r="D53" s="27" t="s">
        <v>192</v>
      </c>
      <c r="E53" s="27" t="s">
        <v>19</v>
      </c>
      <c r="F53" s="27" t="s">
        <v>19</v>
      </c>
      <c r="G53" s="27" t="s">
        <v>19</v>
      </c>
      <c r="H53" s="63" t="s">
        <v>19</v>
      </c>
      <c r="I53" s="27" t="s">
        <v>19</v>
      </c>
      <c r="J53" s="28">
        <v>163801</v>
      </c>
      <c r="K53" s="28">
        <f t="shared" si="16"/>
        <v>163801</v>
      </c>
      <c r="L53" s="28">
        <v>0</v>
      </c>
      <c r="M53" s="28">
        <v>0</v>
      </c>
      <c r="N53" s="28">
        <v>163801</v>
      </c>
      <c r="O53" s="28">
        <v>0</v>
      </c>
      <c r="P53" s="66" t="s">
        <v>27</v>
      </c>
      <c r="Q53" s="141" t="s">
        <v>20</v>
      </c>
    </row>
    <row r="54" spans="1:17" ht="109.5" customHeight="1" thickBot="1" x14ac:dyDescent="0.3">
      <c r="A54" s="38">
        <v>5</v>
      </c>
      <c r="B54" s="27" t="s">
        <v>109</v>
      </c>
      <c r="C54" s="27">
        <v>4826067101</v>
      </c>
      <c r="D54" s="27" t="s">
        <v>193</v>
      </c>
      <c r="E54" s="27" t="s">
        <v>144</v>
      </c>
      <c r="F54" s="27" t="s">
        <v>144</v>
      </c>
      <c r="G54" s="27" t="s">
        <v>144</v>
      </c>
      <c r="H54" s="63" t="s">
        <v>144</v>
      </c>
      <c r="I54" s="27" t="s">
        <v>182</v>
      </c>
      <c r="J54" s="28">
        <v>40067.480000000003</v>
      </c>
      <c r="K54" s="28">
        <f>SUM(L54:O54)</f>
        <v>40067.480000000003</v>
      </c>
      <c r="L54" s="28">
        <v>0</v>
      </c>
      <c r="M54" s="28">
        <v>0</v>
      </c>
      <c r="N54" s="28">
        <v>40067.480000000003</v>
      </c>
      <c r="O54" s="28">
        <v>0</v>
      </c>
      <c r="P54" s="66" t="s">
        <v>27</v>
      </c>
      <c r="Q54" s="141" t="s">
        <v>111</v>
      </c>
    </row>
    <row r="55" spans="1:17" s="22" customFormat="1" ht="32.25" customHeight="1" thickBot="1" x14ac:dyDescent="0.35">
      <c r="A55" s="175" t="s">
        <v>131</v>
      </c>
      <c r="B55" s="176"/>
      <c r="C55" s="26"/>
      <c r="D55" s="26"/>
      <c r="E55" s="21"/>
      <c r="F55" s="21"/>
      <c r="G55" s="21"/>
      <c r="H55" s="21"/>
      <c r="I55" s="21"/>
      <c r="J55" s="23">
        <f>SUM(J50:J54)</f>
        <v>1203868.48</v>
      </c>
      <c r="K55" s="23">
        <f t="shared" ref="K55:O55" si="17">SUM(K50:K54)</f>
        <v>1203868.48</v>
      </c>
      <c r="L55" s="23">
        <f t="shared" si="17"/>
        <v>0</v>
      </c>
      <c r="M55" s="23">
        <f t="shared" si="17"/>
        <v>0</v>
      </c>
      <c r="N55" s="23">
        <f t="shared" si="17"/>
        <v>1203868.48</v>
      </c>
      <c r="O55" s="23">
        <f t="shared" si="17"/>
        <v>0</v>
      </c>
      <c r="P55" s="25"/>
      <c r="Q55" s="128"/>
    </row>
    <row r="56" spans="1:17" ht="109.5" customHeight="1" x14ac:dyDescent="0.25">
      <c r="A56" s="38">
        <v>1</v>
      </c>
      <c r="B56" s="27" t="s">
        <v>36</v>
      </c>
      <c r="C56" s="27">
        <v>4825115296</v>
      </c>
      <c r="D56" s="27" t="s">
        <v>162</v>
      </c>
      <c r="E56" s="27" t="s">
        <v>19</v>
      </c>
      <c r="F56" s="27" t="s">
        <v>19</v>
      </c>
      <c r="G56" s="27" t="s">
        <v>19</v>
      </c>
      <c r="H56" s="63" t="s">
        <v>19</v>
      </c>
      <c r="I56" s="27" t="s">
        <v>37</v>
      </c>
      <c r="J56" s="28">
        <v>400000</v>
      </c>
      <c r="K56" s="28">
        <f>SUM(L56:O56)</f>
        <v>400000</v>
      </c>
      <c r="L56" s="28">
        <v>0</v>
      </c>
      <c r="M56" s="28">
        <v>0</v>
      </c>
      <c r="N56" s="28">
        <v>400000</v>
      </c>
      <c r="O56" s="28">
        <v>0</v>
      </c>
      <c r="P56" s="66" t="s">
        <v>27</v>
      </c>
      <c r="Q56" s="141" t="s">
        <v>20</v>
      </c>
    </row>
    <row r="57" spans="1:17" ht="109.5" customHeight="1" x14ac:dyDescent="0.25">
      <c r="A57" s="38">
        <f t="shared" si="14"/>
        <v>2</v>
      </c>
      <c r="B57" s="27" t="s">
        <v>36</v>
      </c>
      <c r="C57" s="27">
        <v>4825115296</v>
      </c>
      <c r="D57" s="27" t="s">
        <v>163</v>
      </c>
      <c r="E57" s="27" t="s">
        <v>19</v>
      </c>
      <c r="F57" s="27" t="s">
        <v>19</v>
      </c>
      <c r="G57" s="27" t="s">
        <v>19</v>
      </c>
      <c r="H57" s="63" t="s">
        <v>19</v>
      </c>
      <c r="I57" s="27" t="s">
        <v>37</v>
      </c>
      <c r="J57" s="28">
        <v>1800000</v>
      </c>
      <c r="K57" s="28">
        <f>SUM(L57:O57)</f>
        <v>1800000</v>
      </c>
      <c r="L57" s="28">
        <v>0</v>
      </c>
      <c r="M57" s="28">
        <v>0</v>
      </c>
      <c r="N57" s="28">
        <v>1800000</v>
      </c>
      <c r="O57" s="28">
        <v>0</v>
      </c>
      <c r="P57" s="66" t="s">
        <v>27</v>
      </c>
      <c r="Q57" s="141" t="s">
        <v>20</v>
      </c>
    </row>
    <row r="58" spans="1:17" ht="109.5" customHeight="1" x14ac:dyDescent="0.25">
      <c r="A58" s="38">
        <f t="shared" si="14"/>
        <v>3</v>
      </c>
      <c r="B58" s="27" t="s">
        <v>36</v>
      </c>
      <c r="C58" s="27">
        <v>4825115296</v>
      </c>
      <c r="D58" s="27" t="s">
        <v>385</v>
      </c>
      <c r="E58" s="27" t="s">
        <v>19</v>
      </c>
      <c r="F58" s="27" t="s">
        <v>19</v>
      </c>
      <c r="G58" s="27" t="s">
        <v>19</v>
      </c>
      <c r="H58" s="63" t="s">
        <v>19</v>
      </c>
      <c r="I58" s="27" t="s">
        <v>37</v>
      </c>
      <c r="J58" s="28">
        <v>400000</v>
      </c>
      <c r="K58" s="28">
        <f t="shared" ref="K58:K64" si="18">SUM(L58:O58)</f>
        <v>400000</v>
      </c>
      <c r="L58" s="28">
        <v>0</v>
      </c>
      <c r="M58" s="28">
        <v>0</v>
      </c>
      <c r="N58" s="28">
        <v>400000</v>
      </c>
      <c r="O58" s="28">
        <v>0</v>
      </c>
      <c r="P58" s="66" t="s">
        <v>27</v>
      </c>
      <c r="Q58" s="141" t="s">
        <v>20</v>
      </c>
    </row>
    <row r="59" spans="1:17" ht="109.5" customHeight="1" x14ac:dyDescent="0.25">
      <c r="A59" s="38">
        <f t="shared" si="14"/>
        <v>4</v>
      </c>
      <c r="B59" s="27" t="s">
        <v>36</v>
      </c>
      <c r="C59" s="27">
        <v>4825115296</v>
      </c>
      <c r="D59" s="27" t="s">
        <v>164</v>
      </c>
      <c r="E59" s="27" t="s">
        <v>19</v>
      </c>
      <c r="F59" s="27" t="s">
        <v>19</v>
      </c>
      <c r="G59" s="27" t="s">
        <v>19</v>
      </c>
      <c r="H59" s="63" t="s">
        <v>19</v>
      </c>
      <c r="I59" s="27" t="s">
        <v>37</v>
      </c>
      <c r="J59" s="28">
        <v>157989.01999999999</v>
      </c>
      <c r="K59" s="28">
        <f t="shared" si="18"/>
        <v>157989.01999999999</v>
      </c>
      <c r="L59" s="28">
        <v>0</v>
      </c>
      <c r="M59" s="28">
        <v>0</v>
      </c>
      <c r="N59" s="28">
        <v>157989.01999999999</v>
      </c>
      <c r="O59" s="28">
        <v>0</v>
      </c>
      <c r="P59" s="66" t="s">
        <v>27</v>
      </c>
      <c r="Q59" s="141" t="s">
        <v>20</v>
      </c>
    </row>
    <row r="60" spans="1:17" ht="109.5" customHeight="1" x14ac:dyDescent="0.25">
      <c r="A60" s="38">
        <f t="shared" si="14"/>
        <v>5</v>
      </c>
      <c r="B60" s="27" t="s">
        <v>36</v>
      </c>
      <c r="C60" s="27">
        <v>4825115296</v>
      </c>
      <c r="D60" s="27" t="s">
        <v>165</v>
      </c>
      <c r="E60" s="27" t="s">
        <v>19</v>
      </c>
      <c r="F60" s="27" t="s">
        <v>19</v>
      </c>
      <c r="G60" s="27" t="s">
        <v>19</v>
      </c>
      <c r="H60" s="63" t="s">
        <v>19</v>
      </c>
      <c r="I60" s="27" t="s">
        <v>166</v>
      </c>
      <c r="J60" s="28">
        <v>25998.9</v>
      </c>
      <c r="K60" s="28">
        <f t="shared" si="18"/>
        <v>25998.9</v>
      </c>
      <c r="L60" s="28">
        <v>0</v>
      </c>
      <c r="M60" s="28">
        <v>0</v>
      </c>
      <c r="N60" s="28">
        <v>25998.9</v>
      </c>
      <c r="O60" s="28">
        <v>0</v>
      </c>
      <c r="P60" s="66" t="s">
        <v>27</v>
      </c>
      <c r="Q60" s="141" t="s">
        <v>20</v>
      </c>
    </row>
    <row r="61" spans="1:17" ht="109.5" customHeight="1" x14ac:dyDescent="0.25">
      <c r="A61" s="38">
        <f t="shared" si="14"/>
        <v>6</v>
      </c>
      <c r="B61" s="27" t="s">
        <v>36</v>
      </c>
      <c r="C61" s="27">
        <v>4825115296</v>
      </c>
      <c r="D61" s="27" t="s">
        <v>167</v>
      </c>
      <c r="E61" s="27" t="s">
        <v>19</v>
      </c>
      <c r="F61" s="27" t="s">
        <v>19</v>
      </c>
      <c r="G61" s="27" t="s">
        <v>19</v>
      </c>
      <c r="H61" s="63" t="s">
        <v>19</v>
      </c>
      <c r="I61" s="27" t="s">
        <v>168</v>
      </c>
      <c r="J61" s="28">
        <v>91229.6</v>
      </c>
      <c r="K61" s="28">
        <f t="shared" si="18"/>
        <v>91229.6</v>
      </c>
      <c r="L61" s="28">
        <v>0</v>
      </c>
      <c r="M61" s="28">
        <v>0</v>
      </c>
      <c r="N61" s="28">
        <v>91229.6</v>
      </c>
      <c r="O61" s="28">
        <v>0</v>
      </c>
      <c r="P61" s="66" t="s">
        <v>27</v>
      </c>
      <c r="Q61" s="141" t="s">
        <v>20</v>
      </c>
    </row>
    <row r="62" spans="1:17" ht="109.5" customHeight="1" x14ac:dyDescent="0.25">
      <c r="A62" s="38">
        <f t="shared" si="14"/>
        <v>7</v>
      </c>
      <c r="B62" s="27" t="s">
        <v>36</v>
      </c>
      <c r="C62" s="27">
        <v>4825115296</v>
      </c>
      <c r="D62" s="27" t="s">
        <v>169</v>
      </c>
      <c r="E62" s="27" t="s">
        <v>19</v>
      </c>
      <c r="F62" s="27" t="s">
        <v>19</v>
      </c>
      <c r="G62" s="27" t="s">
        <v>19</v>
      </c>
      <c r="H62" s="63" t="s">
        <v>19</v>
      </c>
      <c r="I62" s="27" t="s">
        <v>37</v>
      </c>
      <c r="J62" s="28">
        <v>266700.48</v>
      </c>
      <c r="K62" s="28">
        <f t="shared" si="18"/>
        <v>266700.48</v>
      </c>
      <c r="L62" s="28">
        <v>0</v>
      </c>
      <c r="M62" s="28">
        <v>0</v>
      </c>
      <c r="N62" s="28">
        <v>266700.48</v>
      </c>
      <c r="O62" s="28">
        <v>0</v>
      </c>
      <c r="P62" s="66" t="s">
        <v>27</v>
      </c>
      <c r="Q62" s="141" t="s">
        <v>20</v>
      </c>
    </row>
    <row r="63" spans="1:17" ht="109.5" customHeight="1" x14ac:dyDescent="0.25">
      <c r="A63" s="38">
        <f t="shared" si="14"/>
        <v>8</v>
      </c>
      <c r="B63" s="27" t="s">
        <v>36</v>
      </c>
      <c r="C63" s="27">
        <v>4825115296</v>
      </c>
      <c r="D63" s="27" t="s">
        <v>170</v>
      </c>
      <c r="E63" s="27" t="s">
        <v>19</v>
      </c>
      <c r="F63" s="27" t="s">
        <v>19</v>
      </c>
      <c r="G63" s="27" t="s">
        <v>19</v>
      </c>
      <c r="H63" s="63" t="s">
        <v>19</v>
      </c>
      <c r="I63" s="27" t="s">
        <v>168</v>
      </c>
      <c r="J63" s="28">
        <v>66184.08</v>
      </c>
      <c r="K63" s="28">
        <f t="shared" si="18"/>
        <v>66184.08</v>
      </c>
      <c r="L63" s="28">
        <v>0</v>
      </c>
      <c r="M63" s="28">
        <v>0</v>
      </c>
      <c r="N63" s="28">
        <v>66184.08</v>
      </c>
      <c r="O63" s="28">
        <v>0</v>
      </c>
      <c r="P63" s="66" t="s">
        <v>27</v>
      </c>
      <c r="Q63" s="141" t="s">
        <v>20</v>
      </c>
    </row>
    <row r="64" spans="1:17" ht="109.5" customHeight="1" thickBot="1" x14ac:dyDescent="0.3">
      <c r="A64" s="38">
        <f t="shared" si="14"/>
        <v>9</v>
      </c>
      <c r="B64" s="27" t="s">
        <v>36</v>
      </c>
      <c r="C64" s="27">
        <v>4825115296</v>
      </c>
      <c r="D64" s="27" t="s">
        <v>169</v>
      </c>
      <c r="E64" s="27" t="s">
        <v>19</v>
      </c>
      <c r="F64" s="27" t="s">
        <v>19</v>
      </c>
      <c r="G64" s="27" t="s">
        <v>19</v>
      </c>
      <c r="H64" s="63" t="s">
        <v>19</v>
      </c>
      <c r="I64" s="27" t="s">
        <v>37</v>
      </c>
      <c r="J64" s="28">
        <v>38178.400000000001</v>
      </c>
      <c r="K64" s="28">
        <f t="shared" si="18"/>
        <v>38178.400000000001</v>
      </c>
      <c r="L64" s="28">
        <v>0</v>
      </c>
      <c r="M64" s="28">
        <v>0</v>
      </c>
      <c r="N64" s="28">
        <v>38178.400000000001</v>
      </c>
      <c r="O64" s="28">
        <v>0</v>
      </c>
      <c r="P64" s="66" t="s">
        <v>27</v>
      </c>
      <c r="Q64" s="141" t="s">
        <v>20</v>
      </c>
    </row>
    <row r="65" spans="1:17" s="22" customFormat="1" ht="32.25" customHeight="1" thickBot="1" x14ac:dyDescent="0.35">
      <c r="A65" s="175" t="s">
        <v>133</v>
      </c>
      <c r="B65" s="176"/>
      <c r="C65" s="26"/>
      <c r="D65" s="26"/>
      <c r="E65" s="21"/>
      <c r="F65" s="21"/>
      <c r="G65" s="21"/>
      <c r="H65" s="21"/>
      <c r="I65" s="21"/>
      <c r="J65" s="23">
        <f>SUM(J56:J64)</f>
        <v>3246280.48</v>
      </c>
      <c r="K65" s="23">
        <f t="shared" ref="K65:O65" si="19">SUM(K56:K64)</f>
        <v>3246280.48</v>
      </c>
      <c r="L65" s="23">
        <f t="shared" si="19"/>
        <v>0</v>
      </c>
      <c r="M65" s="23">
        <f t="shared" si="19"/>
        <v>0</v>
      </c>
      <c r="N65" s="23">
        <f t="shared" si="19"/>
        <v>3246280.48</v>
      </c>
      <c r="O65" s="23">
        <f t="shared" si="19"/>
        <v>0</v>
      </c>
      <c r="P65" s="25"/>
      <c r="Q65" s="128"/>
    </row>
    <row r="66" spans="1:17" ht="109.5" customHeight="1" thickBot="1" x14ac:dyDescent="0.3">
      <c r="A66" s="38">
        <v>1</v>
      </c>
      <c r="B66" s="27" t="s">
        <v>320</v>
      </c>
      <c r="C66" s="27">
        <v>4826112749</v>
      </c>
      <c r="D66" s="27" t="s">
        <v>328</v>
      </c>
      <c r="E66" s="27" t="s">
        <v>19</v>
      </c>
      <c r="F66" s="27" t="s">
        <v>19</v>
      </c>
      <c r="G66" s="27" t="s">
        <v>19</v>
      </c>
      <c r="H66" s="63" t="s">
        <v>329</v>
      </c>
      <c r="I66" s="27" t="s">
        <v>330</v>
      </c>
      <c r="J66" s="28">
        <v>500000</v>
      </c>
      <c r="K66" s="28">
        <f>SUM(L66:O66)</f>
        <v>500000</v>
      </c>
      <c r="L66" s="28">
        <v>0</v>
      </c>
      <c r="M66" s="28">
        <v>0</v>
      </c>
      <c r="N66" s="28">
        <v>500000</v>
      </c>
      <c r="O66" s="28">
        <v>0</v>
      </c>
      <c r="P66" s="66" t="s">
        <v>27</v>
      </c>
      <c r="Q66" s="141" t="s">
        <v>20</v>
      </c>
    </row>
    <row r="67" spans="1:17" s="22" customFormat="1" ht="32.25" customHeight="1" thickBot="1" x14ac:dyDescent="0.35">
      <c r="A67" s="175" t="s">
        <v>117</v>
      </c>
      <c r="B67" s="176"/>
      <c r="C67" s="26"/>
      <c r="D67" s="26"/>
      <c r="E67" s="21"/>
      <c r="F67" s="21"/>
      <c r="G67" s="21"/>
      <c r="H67" s="21"/>
      <c r="I67" s="21"/>
      <c r="J67" s="23">
        <f>SUM(J66)</f>
        <v>500000</v>
      </c>
      <c r="K67" s="23">
        <f t="shared" ref="K67:P67" si="20">SUM(K66)</f>
        <v>500000</v>
      </c>
      <c r="L67" s="23">
        <f t="shared" si="20"/>
        <v>0</v>
      </c>
      <c r="M67" s="23">
        <f t="shared" si="20"/>
        <v>0</v>
      </c>
      <c r="N67" s="23">
        <f t="shared" si="20"/>
        <v>500000</v>
      </c>
      <c r="O67" s="23">
        <f t="shared" si="20"/>
        <v>0</v>
      </c>
      <c r="P67" s="25">
        <f t="shared" si="20"/>
        <v>0</v>
      </c>
      <c r="Q67" s="128"/>
    </row>
    <row r="68" spans="1:17" ht="47.25" customHeight="1" x14ac:dyDescent="0.25">
      <c r="A68" s="187" t="s">
        <v>331</v>
      </c>
      <c r="B68" s="188"/>
      <c r="C68" s="188"/>
      <c r="D68" s="188"/>
      <c r="E68" s="30"/>
      <c r="F68" s="30"/>
      <c r="G68" s="30"/>
      <c r="H68" s="31"/>
      <c r="I68" s="31"/>
      <c r="J68" s="32">
        <f>J38+J40+J42+J46+J49+J55+J65+J67</f>
        <v>31860148.960000001</v>
      </c>
      <c r="K68" s="32">
        <f t="shared" ref="K68:O68" si="21">K38+K40+K42+K46+K49+K55+K65+K67</f>
        <v>31860148.960000001</v>
      </c>
      <c r="L68" s="32">
        <f t="shared" si="21"/>
        <v>0</v>
      </c>
      <c r="M68" s="32">
        <f t="shared" si="21"/>
        <v>0</v>
      </c>
      <c r="N68" s="32">
        <f t="shared" si="21"/>
        <v>31860148.960000001</v>
      </c>
      <c r="O68" s="32">
        <f t="shared" si="21"/>
        <v>0</v>
      </c>
      <c r="P68" s="33"/>
      <c r="Q68" s="34"/>
    </row>
    <row r="69" spans="1:17" ht="47.25" customHeight="1" x14ac:dyDescent="0.25">
      <c r="A69" s="6" t="s">
        <v>116</v>
      </c>
      <c r="B69" s="7"/>
      <c r="C69" s="10"/>
      <c r="D69" s="7"/>
      <c r="E69" s="7"/>
      <c r="F69" s="7"/>
      <c r="G69" s="7"/>
      <c r="H69" s="7"/>
      <c r="I69" s="7"/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4"/>
      <c r="Q69" s="16"/>
    </row>
    <row r="70" spans="1:17" ht="47.25" customHeight="1" x14ac:dyDescent="0.25">
      <c r="A70" s="8" t="s">
        <v>125</v>
      </c>
      <c r="B70" s="9"/>
      <c r="C70" s="12"/>
      <c r="D70" s="9"/>
      <c r="E70" s="9"/>
      <c r="F70" s="9"/>
      <c r="G70" s="9"/>
      <c r="H70" s="9"/>
      <c r="I70" s="9"/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5"/>
      <c r="Q70" s="17"/>
    </row>
    <row r="71" spans="1:17" ht="47.25" customHeight="1" thickBot="1" x14ac:dyDescent="0.3">
      <c r="A71" s="43" t="s">
        <v>332</v>
      </c>
      <c r="B71" s="44"/>
      <c r="C71" s="44"/>
      <c r="D71" s="44"/>
      <c r="E71" s="44"/>
      <c r="F71" s="44"/>
      <c r="G71" s="44"/>
      <c r="H71" s="44"/>
      <c r="I71" s="44"/>
      <c r="J71" s="45">
        <f>J37+J39+J41+J43+J44+J45+J47+J48+J50+J51+J52+J53+J56+J57+J58+J59+J60+J61+J62+J63+J64+J54+J66</f>
        <v>31860148.959999997</v>
      </c>
      <c r="K71" s="45">
        <f t="shared" ref="K71:O71" si="22">K37+K39+K41+K43+K44+K45+K47+K48+K50+K51+K52+K53+K56+K57+K58+K59+K60+K61+K62+K63+K64+K54+K66</f>
        <v>31860148.959999997</v>
      </c>
      <c r="L71" s="45">
        <f t="shared" si="22"/>
        <v>0</v>
      </c>
      <c r="M71" s="45">
        <f t="shared" si="22"/>
        <v>0</v>
      </c>
      <c r="N71" s="45">
        <f t="shared" si="22"/>
        <v>31860148.959999997</v>
      </c>
      <c r="O71" s="45">
        <f t="shared" si="22"/>
        <v>0</v>
      </c>
      <c r="P71" s="18"/>
      <c r="Q71" s="19"/>
    </row>
    <row r="72" spans="1:17" s="42" customFormat="1" ht="60" customHeight="1" thickBot="1" x14ac:dyDescent="0.3">
      <c r="A72" s="177" t="s">
        <v>390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9"/>
    </row>
    <row r="73" spans="1:17" ht="109.5" customHeight="1" x14ac:dyDescent="0.25">
      <c r="A73" s="36">
        <v>1</v>
      </c>
      <c r="B73" s="70" t="s">
        <v>26</v>
      </c>
      <c r="C73" s="70">
        <v>4826129661</v>
      </c>
      <c r="D73" s="70" t="s">
        <v>264</v>
      </c>
      <c r="E73" s="47" t="s">
        <v>19</v>
      </c>
      <c r="F73" s="47" t="s">
        <v>19</v>
      </c>
      <c r="G73" s="47" t="s">
        <v>19</v>
      </c>
      <c r="H73" s="47" t="s">
        <v>19</v>
      </c>
      <c r="I73" s="71" t="s">
        <v>265</v>
      </c>
      <c r="J73" s="72">
        <v>20000000</v>
      </c>
      <c r="K73" s="72">
        <f>SUM(L73:O73)</f>
        <v>20000000</v>
      </c>
      <c r="L73" s="48">
        <v>0</v>
      </c>
      <c r="M73" s="48">
        <v>0</v>
      </c>
      <c r="N73" s="72">
        <v>20000000</v>
      </c>
      <c r="O73" s="48">
        <v>0</v>
      </c>
      <c r="P73" s="53" t="s">
        <v>28</v>
      </c>
      <c r="Q73" s="142" t="s">
        <v>20</v>
      </c>
    </row>
    <row r="74" spans="1:17" ht="109.5" customHeight="1" x14ac:dyDescent="0.25">
      <c r="A74" s="38">
        <f t="shared" ref="A74:A135" si="23">A73+1</f>
        <v>2</v>
      </c>
      <c r="B74" s="60" t="s">
        <v>26</v>
      </c>
      <c r="C74" s="60">
        <v>4826129661</v>
      </c>
      <c r="D74" s="60" t="s">
        <v>266</v>
      </c>
      <c r="E74" s="27" t="s">
        <v>19</v>
      </c>
      <c r="F74" s="27" t="s">
        <v>19</v>
      </c>
      <c r="G74" s="27" t="s">
        <v>19</v>
      </c>
      <c r="H74" s="27" t="s">
        <v>19</v>
      </c>
      <c r="I74" s="61" t="s">
        <v>265</v>
      </c>
      <c r="J74" s="62">
        <v>1200000</v>
      </c>
      <c r="K74" s="62">
        <f>SUM(L74:O74)</f>
        <v>1200000</v>
      </c>
      <c r="L74" s="28">
        <v>0</v>
      </c>
      <c r="M74" s="28">
        <v>0</v>
      </c>
      <c r="N74" s="62">
        <v>1200000</v>
      </c>
      <c r="O74" s="28">
        <v>0</v>
      </c>
      <c r="P74" s="46" t="s">
        <v>28</v>
      </c>
      <c r="Q74" s="141" t="s">
        <v>20</v>
      </c>
    </row>
    <row r="75" spans="1:17" ht="109.5" customHeight="1" x14ac:dyDescent="0.25">
      <c r="A75" s="38">
        <f t="shared" si="23"/>
        <v>3</v>
      </c>
      <c r="B75" s="60" t="s">
        <v>26</v>
      </c>
      <c r="C75" s="60">
        <v>4826129661</v>
      </c>
      <c r="D75" s="60" t="s">
        <v>266</v>
      </c>
      <c r="E75" s="27" t="s">
        <v>19</v>
      </c>
      <c r="F75" s="27" t="s">
        <v>19</v>
      </c>
      <c r="G75" s="27" t="s">
        <v>19</v>
      </c>
      <c r="H75" s="27" t="s">
        <v>19</v>
      </c>
      <c r="I75" s="61" t="s">
        <v>265</v>
      </c>
      <c r="J75" s="62">
        <v>3000000</v>
      </c>
      <c r="K75" s="62">
        <f t="shared" ref="K75:K112" si="24">SUM(L75:O75)</f>
        <v>3000000</v>
      </c>
      <c r="L75" s="28">
        <v>0</v>
      </c>
      <c r="M75" s="28">
        <v>0</v>
      </c>
      <c r="N75" s="62">
        <v>3000000</v>
      </c>
      <c r="O75" s="28">
        <v>0</v>
      </c>
      <c r="P75" s="46" t="s">
        <v>28</v>
      </c>
      <c r="Q75" s="141" t="s">
        <v>20</v>
      </c>
    </row>
    <row r="76" spans="1:17" ht="109.5" customHeight="1" x14ac:dyDescent="0.25">
      <c r="A76" s="100">
        <v>4</v>
      </c>
      <c r="B76" s="60" t="s">
        <v>26</v>
      </c>
      <c r="C76" s="130">
        <v>4826129661</v>
      </c>
      <c r="D76" s="130" t="s">
        <v>267</v>
      </c>
      <c r="E76" s="101" t="s">
        <v>144</v>
      </c>
      <c r="F76" s="101" t="s">
        <v>144</v>
      </c>
      <c r="G76" s="101" t="s">
        <v>144</v>
      </c>
      <c r="H76" s="101" t="s">
        <v>144</v>
      </c>
      <c r="I76" s="96" t="s">
        <v>265</v>
      </c>
      <c r="J76" s="131">
        <v>9928295.5700000003</v>
      </c>
      <c r="K76" s="62">
        <f t="shared" si="24"/>
        <v>9928295.5700000003</v>
      </c>
      <c r="L76" s="107">
        <v>0</v>
      </c>
      <c r="M76" s="107">
        <v>0</v>
      </c>
      <c r="N76" s="131">
        <v>9928295.5700000003</v>
      </c>
      <c r="O76" s="107">
        <v>0</v>
      </c>
      <c r="P76" s="132" t="s">
        <v>28</v>
      </c>
      <c r="Q76" s="108" t="s">
        <v>111</v>
      </c>
    </row>
    <row r="77" spans="1:17" ht="109.5" customHeight="1" x14ac:dyDescent="0.25">
      <c r="A77" s="100">
        <v>5</v>
      </c>
      <c r="B77" s="60" t="s">
        <v>26</v>
      </c>
      <c r="C77" s="130">
        <v>4826129661</v>
      </c>
      <c r="D77" s="130" t="s">
        <v>267</v>
      </c>
      <c r="E77" s="101" t="s">
        <v>144</v>
      </c>
      <c r="F77" s="101" t="s">
        <v>144</v>
      </c>
      <c r="G77" s="101" t="s">
        <v>144</v>
      </c>
      <c r="H77" s="101" t="s">
        <v>144</v>
      </c>
      <c r="I77" s="96" t="s">
        <v>265</v>
      </c>
      <c r="J77" s="131">
        <v>7090029.7800000003</v>
      </c>
      <c r="K77" s="62">
        <f t="shared" si="24"/>
        <v>7090029.7800000003</v>
      </c>
      <c r="L77" s="107">
        <v>0</v>
      </c>
      <c r="M77" s="107">
        <v>0</v>
      </c>
      <c r="N77" s="131">
        <v>7090029.7800000003</v>
      </c>
      <c r="O77" s="107">
        <v>0</v>
      </c>
      <c r="P77" s="132" t="s">
        <v>28</v>
      </c>
      <c r="Q77" s="108" t="s">
        <v>111</v>
      </c>
    </row>
    <row r="78" spans="1:17" ht="109.5" customHeight="1" x14ac:dyDescent="0.25">
      <c r="A78" s="100">
        <v>6</v>
      </c>
      <c r="B78" s="60" t="s">
        <v>26</v>
      </c>
      <c r="C78" s="130">
        <v>4826129661</v>
      </c>
      <c r="D78" s="130" t="s">
        <v>267</v>
      </c>
      <c r="E78" s="101" t="s">
        <v>144</v>
      </c>
      <c r="F78" s="101" t="s">
        <v>144</v>
      </c>
      <c r="G78" s="101" t="s">
        <v>144</v>
      </c>
      <c r="H78" s="101" t="s">
        <v>144</v>
      </c>
      <c r="I78" s="96" t="s">
        <v>265</v>
      </c>
      <c r="J78" s="131">
        <v>15939919.57</v>
      </c>
      <c r="K78" s="62">
        <f t="shared" si="24"/>
        <v>15939919.57</v>
      </c>
      <c r="L78" s="107">
        <v>0</v>
      </c>
      <c r="M78" s="107">
        <v>0</v>
      </c>
      <c r="N78" s="131">
        <v>15939919.57</v>
      </c>
      <c r="O78" s="107">
        <v>0</v>
      </c>
      <c r="P78" s="132" t="s">
        <v>28</v>
      </c>
      <c r="Q78" s="108" t="s">
        <v>111</v>
      </c>
    </row>
    <row r="79" spans="1:17" ht="109.5" customHeight="1" x14ac:dyDescent="0.25">
      <c r="A79" s="100">
        <v>7</v>
      </c>
      <c r="B79" s="60" t="s">
        <v>26</v>
      </c>
      <c r="C79" s="130">
        <v>4826129661</v>
      </c>
      <c r="D79" s="130" t="s">
        <v>267</v>
      </c>
      <c r="E79" s="101" t="s">
        <v>144</v>
      </c>
      <c r="F79" s="101" t="s">
        <v>144</v>
      </c>
      <c r="G79" s="101" t="s">
        <v>144</v>
      </c>
      <c r="H79" s="101" t="s">
        <v>144</v>
      </c>
      <c r="I79" s="96" t="s">
        <v>265</v>
      </c>
      <c r="J79" s="131">
        <v>9006297.3900000006</v>
      </c>
      <c r="K79" s="62">
        <f t="shared" si="24"/>
        <v>9006297.3900000006</v>
      </c>
      <c r="L79" s="107">
        <v>0</v>
      </c>
      <c r="M79" s="107">
        <v>0</v>
      </c>
      <c r="N79" s="131">
        <v>9006297.3900000006</v>
      </c>
      <c r="O79" s="107">
        <v>0</v>
      </c>
      <c r="P79" s="132" t="s">
        <v>28</v>
      </c>
      <c r="Q79" s="108" t="s">
        <v>111</v>
      </c>
    </row>
    <row r="80" spans="1:17" ht="109.5" customHeight="1" x14ac:dyDescent="0.25">
      <c r="A80" s="100">
        <v>8</v>
      </c>
      <c r="B80" s="60" t="s">
        <v>26</v>
      </c>
      <c r="C80" s="130">
        <v>4826129661</v>
      </c>
      <c r="D80" s="130" t="s">
        <v>267</v>
      </c>
      <c r="E80" s="101" t="s">
        <v>144</v>
      </c>
      <c r="F80" s="101" t="s">
        <v>144</v>
      </c>
      <c r="G80" s="101" t="s">
        <v>144</v>
      </c>
      <c r="H80" s="101" t="s">
        <v>144</v>
      </c>
      <c r="I80" s="96" t="s">
        <v>265</v>
      </c>
      <c r="J80" s="131">
        <v>1424048.02</v>
      </c>
      <c r="K80" s="62">
        <f t="shared" si="24"/>
        <v>1424048.02</v>
      </c>
      <c r="L80" s="107">
        <v>0</v>
      </c>
      <c r="M80" s="107">
        <v>0</v>
      </c>
      <c r="N80" s="131">
        <v>1424048.02</v>
      </c>
      <c r="O80" s="107">
        <v>0</v>
      </c>
      <c r="P80" s="132" t="s">
        <v>28</v>
      </c>
      <c r="Q80" s="108" t="s">
        <v>111</v>
      </c>
    </row>
    <row r="81" spans="1:17" ht="109.5" customHeight="1" x14ac:dyDescent="0.25">
      <c r="A81" s="100">
        <v>9</v>
      </c>
      <c r="B81" s="60" t="s">
        <v>26</v>
      </c>
      <c r="C81" s="130">
        <v>4826129661</v>
      </c>
      <c r="D81" s="130" t="s">
        <v>267</v>
      </c>
      <c r="E81" s="101" t="s">
        <v>144</v>
      </c>
      <c r="F81" s="101" t="s">
        <v>144</v>
      </c>
      <c r="G81" s="101" t="s">
        <v>144</v>
      </c>
      <c r="H81" s="101" t="s">
        <v>144</v>
      </c>
      <c r="I81" s="96" t="s">
        <v>265</v>
      </c>
      <c r="J81" s="131">
        <v>3010635.97</v>
      </c>
      <c r="K81" s="62">
        <f t="shared" si="24"/>
        <v>3010635.97</v>
      </c>
      <c r="L81" s="107">
        <v>0</v>
      </c>
      <c r="M81" s="107">
        <v>0</v>
      </c>
      <c r="N81" s="131">
        <v>3010635.97</v>
      </c>
      <c r="O81" s="107">
        <v>0</v>
      </c>
      <c r="P81" s="132" t="s">
        <v>28</v>
      </c>
      <c r="Q81" s="108" t="s">
        <v>111</v>
      </c>
    </row>
    <row r="82" spans="1:17" ht="109.5" customHeight="1" x14ac:dyDescent="0.25">
      <c r="A82" s="100">
        <v>10</v>
      </c>
      <c r="B82" s="60" t="s">
        <v>26</v>
      </c>
      <c r="C82" s="130">
        <v>4826129661</v>
      </c>
      <c r="D82" s="130" t="s">
        <v>267</v>
      </c>
      <c r="E82" s="101" t="s">
        <v>144</v>
      </c>
      <c r="F82" s="101" t="s">
        <v>144</v>
      </c>
      <c r="G82" s="101" t="s">
        <v>144</v>
      </c>
      <c r="H82" s="101" t="s">
        <v>144</v>
      </c>
      <c r="I82" s="96" t="s">
        <v>265</v>
      </c>
      <c r="J82" s="131">
        <v>1055615.1499999999</v>
      </c>
      <c r="K82" s="62">
        <f t="shared" si="24"/>
        <v>1055615.1499999999</v>
      </c>
      <c r="L82" s="107">
        <v>0</v>
      </c>
      <c r="M82" s="107">
        <v>0</v>
      </c>
      <c r="N82" s="131">
        <v>1055615.1499999999</v>
      </c>
      <c r="O82" s="107">
        <v>0</v>
      </c>
      <c r="P82" s="132" t="s">
        <v>28</v>
      </c>
      <c r="Q82" s="108" t="s">
        <v>111</v>
      </c>
    </row>
    <row r="83" spans="1:17" ht="109.5" customHeight="1" x14ac:dyDescent="0.25">
      <c r="A83" s="100">
        <v>11</v>
      </c>
      <c r="B83" s="60" t="s">
        <v>26</v>
      </c>
      <c r="C83" s="130">
        <v>4826129661</v>
      </c>
      <c r="D83" s="130" t="s">
        <v>267</v>
      </c>
      <c r="E83" s="101" t="s">
        <v>144</v>
      </c>
      <c r="F83" s="101" t="s">
        <v>144</v>
      </c>
      <c r="G83" s="101" t="s">
        <v>144</v>
      </c>
      <c r="H83" s="101" t="s">
        <v>144</v>
      </c>
      <c r="I83" s="96" t="s">
        <v>265</v>
      </c>
      <c r="J83" s="131">
        <v>1561009.15</v>
      </c>
      <c r="K83" s="62">
        <f t="shared" si="24"/>
        <v>1561009.15</v>
      </c>
      <c r="L83" s="107">
        <v>0</v>
      </c>
      <c r="M83" s="107">
        <v>0</v>
      </c>
      <c r="N83" s="131">
        <v>1561009.15</v>
      </c>
      <c r="O83" s="107">
        <v>0</v>
      </c>
      <c r="P83" s="132" t="s">
        <v>28</v>
      </c>
      <c r="Q83" s="108" t="s">
        <v>111</v>
      </c>
    </row>
    <row r="84" spans="1:17" ht="109.5" customHeight="1" x14ac:dyDescent="0.25">
      <c r="A84" s="100">
        <v>12</v>
      </c>
      <c r="B84" s="60" t="s">
        <v>26</v>
      </c>
      <c r="C84" s="130">
        <v>4826129661</v>
      </c>
      <c r="D84" s="130" t="s">
        <v>267</v>
      </c>
      <c r="E84" s="101" t="s">
        <v>144</v>
      </c>
      <c r="F84" s="101" t="s">
        <v>144</v>
      </c>
      <c r="G84" s="101" t="s">
        <v>144</v>
      </c>
      <c r="H84" s="101" t="s">
        <v>144</v>
      </c>
      <c r="I84" s="96" t="s">
        <v>265</v>
      </c>
      <c r="J84" s="131">
        <v>1830899.71</v>
      </c>
      <c r="K84" s="62">
        <f t="shared" si="24"/>
        <v>1830899.71</v>
      </c>
      <c r="L84" s="107">
        <v>0</v>
      </c>
      <c r="M84" s="107">
        <v>0</v>
      </c>
      <c r="N84" s="131">
        <v>1830899.71</v>
      </c>
      <c r="O84" s="107">
        <v>0</v>
      </c>
      <c r="P84" s="132" t="s">
        <v>28</v>
      </c>
      <c r="Q84" s="108" t="s">
        <v>111</v>
      </c>
    </row>
    <row r="85" spans="1:17" ht="109.5" customHeight="1" x14ac:dyDescent="0.25">
      <c r="A85" s="100">
        <v>13</v>
      </c>
      <c r="B85" s="60" t="s">
        <v>26</v>
      </c>
      <c r="C85" s="130">
        <v>4826129661</v>
      </c>
      <c r="D85" s="130" t="s">
        <v>267</v>
      </c>
      <c r="E85" s="101" t="s">
        <v>144</v>
      </c>
      <c r="F85" s="101" t="s">
        <v>144</v>
      </c>
      <c r="G85" s="101" t="s">
        <v>144</v>
      </c>
      <c r="H85" s="101" t="s">
        <v>144</v>
      </c>
      <c r="I85" s="96" t="s">
        <v>265</v>
      </c>
      <c r="J85" s="131">
        <v>1212994.74</v>
      </c>
      <c r="K85" s="62">
        <f t="shared" si="24"/>
        <v>1212994.74</v>
      </c>
      <c r="L85" s="107">
        <v>0</v>
      </c>
      <c r="M85" s="107">
        <v>0</v>
      </c>
      <c r="N85" s="131">
        <v>1212994.74</v>
      </c>
      <c r="O85" s="107">
        <v>0</v>
      </c>
      <c r="P85" s="132" t="s">
        <v>28</v>
      </c>
      <c r="Q85" s="108" t="s">
        <v>111</v>
      </c>
    </row>
    <row r="86" spans="1:17" ht="109.5" customHeight="1" x14ac:dyDescent="0.25">
      <c r="A86" s="100">
        <v>14</v>
      </c>
      <c r="B86" s="60" t="s">
        <v>26</v>
      </c>
      <c r="C86" s="130">
        <v>4826129661</v>
      </c>
      <c r="D86" s="130" t="s">
        <v>267</v>
      </c>
      <c r="E86" s="101" t="s">
        <v>144</v>
      </c>
      <c r="F86" s="101" t="s">
        <v>144</v>
      </c>
      <c r="G86" s="101" t="s">
        <v>144</v>
      </c>
      <c r="H86" s="101" t="s">
        <v>144</v>
      </c>
      <c r="I86" s="96" t="s">
        <v>265</v>
      </c>
      <c r="J86" s="131">
        <v>4904595.2</v>
      </c>
      <c r="K86" s="62">
        <f t="shared" si="24"/>
        <v>4904595.2</v>
      </c>
      <c r="L86" s="107">
        <v>0</v>
      </c>
      <c r="M86" s="107">
        <v>0</v>
      </c>
      <c r="N86" s="131">
        <v>4904595.2</v>
      </c>
      <c r="O86" s="107">
        <v>0</v>
      </c>
      <c r="P86" s="132" t="s">
        <v>28</v>
      </c>
      <c r="Q86" s="108" t="s">
        <v>111</v>
      </c>
    </row>
    <row r="87" spans="1:17" ht="109.5" customHeight="1" x14ac:dyDescent="0.25">
      <c r="A87" s="100">
        <v>15</v>
      </c>
      <c r="B87" s="60" t="s">
        <v>26</v>
      </c>
      <c r="C87" s="130">
        <v>4826129661</v>
      </c>
      <c r="D87" s="130" t="s">
        <v>267</v>
      </c>
      <c r="E87" s="101" t="s">
        <v>144</v>
      </c>
      <c r="F87" s="101" t="s">
        <v>144</v>
      </c>
      <c r="G87" s="101" t="s">
        <v>144</v>
      </c>
      <c r="H87" s="101" t="s">
        <v>144</v>
      </c>
      <c r="I87" s="96" t="s">
        <v>265</v>
      </c>
      <c r="J87" s="131">
        <v>928473.55</v>
      </c>
      <c r="K87" s="62">
        <f t="shared" si="24"/>
        <v>928473.55</v>
      </c>
      <c r="L87" s="107">
        <v>0</v>
      </c>
      <c r="M87" s="107">
        <v>0</v>
      </c>
      <c r="N87" s="131">
        <v>928473.55</v>
      </c>
      <c r="O87" s="107">
        <v>0</v>
      </c>
      <c r="P87" s="132" t="s">
        <v>28</v>
      </c>
      <c r="Q87" s="108" t="s">
        <v>111</v>
      </c>
    </row>
    <row r="88" spans="1:17" ht="109.5" customHeight="1" x14ac:dyDescent="0.25">
      <c r="A88" s="100">
        <v>16</v>
      </c>
      <c r="B88" s="60" t="s">
        <v>26</v>
      </c>
      <c r="C88" s="130">
        <v>4826129661</v>
      </c>
      <c r="D88" s="130" t="s">
        <v>267</v>
      </c>
      <c r="E88" s="101" t="s">
        <v>144</v>
      </c>
      <c r="F88" s="101" t="s">
        <v>144</v>
      </c>
      <c r="G88" s="101" t="s">
        <v>144</v>
      </c>
      <c r="H88" s="101" t="s">
        <v>144</v>
      </c>
      <c r="I88" s="96" t="s">
        <v>265</v>
      </c>
      <c r="J88" s="131">
        <v>4041127.5</v>
      </c>
      <c r="K88" s="62">
        <f t="shared" si="24"/>
        <v>4041127.5</v>
      </c>
      <c r="L88" s="107">
        <v>0</v>
      </c>
      <c r="M88" s="107">
        <v>0</v>
      </c>
      <c r="N88" s="131">
        <v>4041127.5</v>
      </c>
      <c r="O88" s="107">
        <v>0</v>
      </c>
      <c r="P88" s="132" t="s">
        <v>28</v>
      </c>
      <c r="Q88" s="108" t="s">
        <v>111</v>
      </c>
    </row>
    <row r="89" spans="1:17" ht="109.5" customHeight="1" x14ac:dyDescent="0.25">
      <c r="A89" s="100">
        <v>17</v>
      </c>
      <c r="B89" s="60" t="s">
        <v>26</v>
      </c>
      <c r="C89" s="130">
        <v>4826129661</v>
      </c>
      <c r="D89" s="130" t="s">
        <v>267</v>
      </c>
      <c r="E89" s="101" t="s">
        <v>144</v>
      </c>
      <c r="F89" s="101" t="s">
        <v>144</v>
      </c>
      <c r="G89" s="101" t="s">
        <v>144</v>
      </c>
      <c r="H89" s="101" t="s">
        <v>144</v>
      </c>
      <c r="I89" s="96" t="s">
        <v>265</v>
      </c>
      <c r="J89" s="131">
        <v>1997719.5</v>
      </c>
      <c r="K89" s="62">
        <f t="shared" si="24"/>
        <v>1997719.5</v>
      </c>
      <c r="L89" s="107">
        <v>0</v>
      </c>
      <c r="M89" s="107">
        <v>0</v>
      </c>
      <c r="N89" s="131">
        <v>1997719.5</v>
      </c>
      <c r="O89" s="107">
        <v>0</v>
      </c>
      <c r="P89" s="132" t="s">
        <v>28</v>
      </c>
      <c r="Q89" s="108" t="s">
        <v>111</v>
      </c>
    </row>
    <row r="90" spans="1:17" ht="109.5" customHeight="1" x14ac:dyDescent="0.25">
      <c r="A90" s="100">
        <v>18</v>
      </c>
      <c r="B90" s="60" t="s">
        <v>26</v>
      </c>
      <c r="C90" s="130">
        <v>4826129661</v>
      </c>
      <c r="D90" s="130" t="s">
        <v>267</v>
      </c>
      <c r="E90" s="101" t="s">
        <v>144</v>
      </c>
      <c r="F90" s="101" t="s">
        <v>144</v>
      </c>
      <c r="G90" s="101" t="s">
        <v>144</v>
      </c>
      <c r="H90" s="101" t="s">
        <v>182</v>
      </c>
      <c r="I90" s="96" t="s">
        <v>265</v>
      </c>
      <c r="J90" s="131">
        <v>4685091.18</v>
      </c>
      <c r="K90" s="62">
        <f t="shared" si="24"/>
        <v>4685091.18</v>
      </c>
      <c r="L90" s="107">
        <v>0</v>
      </c>
      <c r="M90" s="107">
        <v>0</v>
      </c>
      <c r="N90" s="131">
        <v>4685091.18</v>
      </c>
      <c r="O90" s="107">
        <v>0</v>
      </c>
      <c r="P90" s="132" t="s">
        <v>28</v>
      </c>
      <c r="Q90" s="108" t="s">
        <v>111</v>
      </c>
    </row>
    <row r="91" spans="1:17" ht="109.5" customHeight="1" x14ac:dyDescent="0.25">
      <c r="A91" s="100">
        <v>19</v>
      </c>
      <c r="B91" s="60" t="s">
        <v>26</v>
      </c>
      <c r="C91" s="130">
        <v>4826129661</v>
      </c>
      <c r="D91" s="130" t="s">
        <v>267</v>
      </c>
      <c r="E91" s="101" t="s">
        <v>144</v>
      </c>
      <c r="F91" s="101" t="s">
        <v>144</v>
      </c>
      <c r="G91" s="101" t="s">
        <v>144</v>
      </c>
      <c r="H91" s="101" t="s">
        <v>144</v>
      </c>
      <c r="I91" s="96" t="s">
        <v>265</v>
      </c>
      <c r="J91" s="131">
        <v>3110626.28</v>
      </c>
      <c r="K91" s="62">
        <f t="shared" si="24"/>
        <v>3110626.28</v>
      </c>
      <c r="L91" s="107">
        <v>0</v>
      </c>
      <c r="M91" s="107">
        <v>0</v>
      </c>
      <c r="N91" s="131">
        <v>3110626.28</v>
      </c>
      <c r="O91" s="107">
        <v>0</v>
      </c>
      <c r="P91" s="132" t="s">
        <v>28</v>
      </c>
      <c r="Q91" s="108" t="s">
        <v>111</v>
      </c>
    </row>
    <row r="92" spans="1:17" ht="109.5" customHeight="1" x14ac:dyDescent="0.25">
      <c r="A92" s="100">
        <v>20</v>
      </c>
      <c r="B92" s="60" t="s">
        <v>26</v>
      </c>
      <c r="C92" s="130">
        <v>4826129661</v>
      </c>
      <c r="D92" s="130" t="s">
        <v>267</v>
      </c>
      <c r="E92" s="101" t="s">
        <v>144</v>
      </c>
      <c r="F92" s="101" t="s">
        <v>144</v>
      </c>
      <c r="G92" s="101" t="s">
        <v>144</v>
      </c>
      <c r="H92" s="101" t="s">
        <v>144</v>
      </c>
      <c r="I92" s="96" t="s">
        <v>265</v>
      </c>
      <c r="J92" s="131">
        <v>1339688.5</v>
      </c>
      <c r="K92" s="62">
        <f t="shared" si="24"/>
        <v>1339688.5</v>
      </c>
      <c r="L92" s="107">
        <v>0</v>
      </c>
      <c r="M92" s="107">
        <v>0</v>
      </c>
      <c r="N92" s="131">
        <v>1339688.5</v>
      </c>
      <c r="O92" s="107">
        <v>0</v>
      </c>
      <c r="P92" s="132" t="s">
        <v>28</v>
      </c>
      <c r="Q92" s="108" t="s">
        <v>111</v>
      </c>
    </row>
    <row r="93" spans="1:17" ht="109.5" customHeight="1" x14ac:dyDescent="0.25">
      <c r="A93" s="100">
        <v>21</v>
      </c>
      <c r="B93" s="60" t="s">
        <v>26</v>
      </c>
      <c r="C93" s="130">
        <v>4826129661</v>
      </c>
      <c r="D93" s="130" t="s">
        <v>267</v>
      </c>
      <c r="E93" s="101" t="s">
        <v>144</v>
      </c>
      <c r="F93" s="101" t="s">
        <v>144</v>
      </c>
      <c r="G93" s="101" t="s">
        <v>144</v>
      </c>
      <c r="H93" s="101" t="s">
        <v>144</v>
      </c>
      <c r="I93" s="96" t="s">
        <v>265</v>
      </c>
      <c r="J93" s="131">
        <v>3298864.81</v>
      </c>
      <c r="K93" s="62">
        <f t="shared" si="24"/>
        <v>3298864.81</v>
      </c>
      <c r="L93" s="107">
        <v>0</v>
      </c>
      <c r="M93" s="107">
        <v>0</v>
      </c>
      <c r="N93" s="131">
        <v>3298864.81</v>
      </c>
      <c r="O93" s="107">
        <v>0</v>
      </c>
      <c r="P93" s="132" t="s">
        <v>28</v>
      </c>
      <c r="Q93" s="108" t="s">
        <v>111</v>
      </c>
    </row>
    <row r="94" spans="1:17" ht="109.5" customHeight="1" x14ac:dyDescent="0.25">
      <c r="A94" s="100">
        <v>22</v>
      </c>
      <c r="B94" s="60" t="s">
        <v>26</v>
      </c>
      <c r="C94" s="130">
        <v>4826129661</v>
      </c>
      <c r="D94" s="130" t="s">
        <v>267</v>
      </c>
      <c r="E94" s="101" t="s">
        <v>144</v>
      </c>
      <c r="F94" s="101" t="s">
        <v>144</v>
      </c>
      <c r="G94" s="101" t="s">
        <v>144</v>
      </c>
      <c r="H94" s="101" t="s">
        <v>144</v>
      </c>
      <c r="I94" s="96" t="s">
        <v>265</v>
      </c>
      <c r="J94" s="131">
        <v>329909.76000000001</v>
      </c>
      <c r="K94" s="62">
        <f t="shared" si="24"/>
        <v>329909.76000000001</v>
      </c>
      <c r="L94" s="107">
        <v>0</v>
      </c>
      <c r="M94" s="107">
        <v>0</v>
      </c>
      <c r="N94" s="131">
        <v>329909.76000000001</v>
      </c>
      <c r="O94" s="107">
        <v>0</v>
      </c>
      <c r="P94" s="132" t="s">
        <v>28</v>
      </c>
      <c r="Q94" s="108" t="s">
        <v>111</v>
      </c>
    </row>
    <row r="95" spans="1:17" ht="109.5" customHeight="1" x14ac:dyDescent="0.25">
      <c r="A95" s="100">
        <v>23</v>
      </c>
      <c r="B95" s="60" t="s">
        <v>26</v>
      </c>
      <c r="C95" s="130">
        <v>4826129661</v>
      </c>
      <c r="D95" s="130" t="s">
        <v>267</v>
      </c>
      <c r="E95" s="101" t="s">
        <v>144</v>
      </c>
      <c r="F95" s="101" t="s">
        <v>144</v>
      </c>
      <c r="G95" s="101" t="s">
        <v>144</v>
      </c>
      <c r="H95" s="101" t="s">
        <v>144</v>
      </c>
      <c r="I95" s="96" t="s">
        <v>265</v>
      </c>
      <c r="J95" s="131">
        <v>2875885.88</v>
      </c>
      <c r="K95" s="62">
        <f t="shared" si="24"/>
        <v>2875885.88</v>
      </c>
      <c r="L95" s="107">
        <v>0</v>
      </c>
      <c r="M95" s="107">
        <v>0</v>
      </c>
      <c r="N95" s="131">
        <v>2875885.88</v>
      </c>
      <c r="O95" s="107">
        <v>0</v>
      </c>
      <c r="P95" s="132" t="s">
        <v>28</v>
      </c>
      <c r="Q95" s="108" t="s">
        <v>111</v>
      </c>
    </row>
    <row r="96" spans="1:17" ht="109.5" customHeight="1" x14ac:dyDescent="0.25">
      <c r="A96" s="100">
        <v>24</v>
      </c>
      <c r="B96" s="60" t="s">
        <v>26</v>
      </c>
      <c r="C96" s="130">
        <v>4826129661</v>
      </c>
      <c r="D96" s="130" t="s">
        <v>267</v>
      </c>
      <c r="E96" s="101" t="s">
        <v>144</v>
      </c>
      <c r="F96" s="101" t="s">
        <v>144</v>
      </c>
      <c r="G96" s="101" t="s">
        <v>144</v>
      </c>
      <c r="H96" s="101" t="s">
        <v>144</v>
      </c>
      <c r="I96" s="96" t="s">
        <v>265</v>
      </c>
      <c r="J96" s="131">
        <v>1050301.05</v>
      </c>
      <c r="K96" s="62">
        <f t="shared" si="24"/>
        <v>1050301.05</v>
      </c>
      <c r="L96" s="107">
        <v>0</v>
      </c>
      <c r="M96" s="107">
        <v>0</v>
      </c>
      <c r="N96" s="131">
        <v>1050301.05</v>
      </c>
      <c r="O96" s="107">
        <v>0</v>
      </c>
      <c r="P96" s="132" t="s">
        <v>28</v>
      </c>
      <c r="Q96" s="108" t="s">
        <v>111</v>
      </c>
    </row>
    <row r="97" spans="1:17" ht="109.5" customHeight="1" x14ac:dyDescent="0.25">
      <c r="A97" s="100">
        <v>25</v>
      </c>
      <c r="B97" s="60" t="s">
        <v>26</v>
      </c>
      <c r="C97" s="130">
        <v>4826129661</v>
      </c>
      <c r="D97" s="130" t="s">
        <v>267</v>
      </c>
      <c r="E97" s="101" t="s">
        <v>144</v>
      </c>
      <c r="F97" s="101" t="s">
        <v>144</v>
      </c>
      <c r="G97" s="101" t="s">
        <v>144</v>
      </c>
      <c r="H97" s="101" t="s">
        <v>144</v>
      </c>
      <c r="I97" s="96" t="s">
        <v>265</v>
      </c>
      <c r="J97" s="131">
        <v>1143416.5</v>
      </c>
      <c r="K97" s="62">
        <f t="shared" si="24"/>
        <v>1143416.5</v>
      </c>
      <c r="L97" s="107">
        <v>0</v>
      </c>
      <c r="M97" s="107">
        <v>0</v>
      </c>
      <c r="N97" s="131">
        <v>1143416.5</v>
      </c>
      <c r="O97" s="107">
        <v>0</v>
      </c>
      <c r="P97" s="132" t="s">
        <v>28</v>
      </c>
      <c r="Q97" s="108" t="s">
        <v>111</v>
      </c>
    </row>
    <row r="98" spans="1:17" ht="109.5" customHeight="1" x14ac:dyDescent="0.25">
      <c r="A98" s="100">
        <v>26</v>
      </c>
      <c r="B98" s="60" t="s">
        <v>26</v>
      </c>
      <c r="C98" s="130">
        <v>4826129661</v>
      </c>
      <c r="D98" s="130" t="s">
        <v>267</v>
      </c>
      <c r="E98" s="101" t="s">
        <v>144</v>
      </c>
      <c r="F98" s="101" t="s">
        <v>144</v>
      </c>
      <c r="G98" s="101" t="s">
        <v>144</v>
      </c>
      <c r="H98" s="101" t="s">
        <v>144</v>
      </c>
      <c r="I98" s="96" t="s">
        <v>265</v>
      </c>
      <c r="J98" s="131">
        <v>327141</v>
      </c>
      <c r="K98" s="62">
        <f t="shared" si="24"/>
        <v>327141</v>
      </c>
      <c r="L98" s="107">
        <v>0</v>
      </c>
      <c r="M98" s="107">
        <v>0</v>
      </c>
      <c r="N98" s="131">
        <v>327141</v>
      </c>
      <c r="O98" s="107">
        <v>0</v>
      </c>
      <c r="P98" s="132" t="s">
        <v>28</v>
      </c>
      <c r="Q98" s="108" t="s">
        <v>111</v>
      </c>
    </row>
    <row r="99" spans="1:17" ht="109.5" customHeight="1" x14ac:dyDescent="0.25">
      <c r="A99" s="100">
        <v>27</v>
      </c>
      <c r="B99" s="60" t="s">
        <v>26</v>
      </c>
      <c r="C99" s="130">
        <v>4826129661</v>
      </c>
      <c r="D99" s="130" t="s">
        <v>267</v>
      </c>
      <c r="E99" s="101" t="s">
        <v>144</v>
      </c>
      <c r="F99" s="101" t="s">
        <v>144</v>
      </c>
      <c r="G99" s="101" t="s">
        <v>144</v>
      </c>
      <c r="H99" s="101" t="s">
        <v>144</v>
      </c>
      <c r="I99" s="96" t="s">
        <v>265</v>
      </c>
      <c r="J99" s="131">
        <v>2514984.92</v>
      </c>
      <c r="K99" s="62">
        <f t="shared" si="24"/>
        <v>2514984.92</v>
      </c>
      <c r="L99" s="107">
        <v>0</v>
      </c>
      <c r="M99" s="107">
        <v>0</v>
      </c>
      <c r="N99" s="131">
        <v>2514984.92</v>
      </c>
      <c r="O99" s="107">
        <v>0</v>
      </c>
      <c r="P99" s="132" t="s">
        <v>28</v>
      </c>
      <c r="Q99" s="108" t="s">
        <v>111</v>
      </c>
    </row>
    <row r="100" spans="1:17" ht="109.5" customHeight="1" x14ac:dyDescent="0.25">
      <c r="A100" s="100">
        <v>28</v>
      </c>
      <c r="B100" s="60" t="s">
        <v>26</v>
      </c>
      <c r="C100" s="130">
        <v>4826129661</v>
      </c>
      <c r="D100" s="130" t="s">
        <v>267</v>
      </c>
      <c r="E100" s="101" t="s">
        <v>144</v>
      </c>
      <c r="F100" s="101" t="s">
        <v>144</v>
      </c>
      <c r="G100" s="101" t="s">
        <v>144</v>
      </c>
      <c r="H100" s="101" t="s">
        <v>144</v>
      </c>
      <c r="I100" s="96" t="s">
        <v>265</v>
      </c>
      <c r="J100" s="131">
        <v>3438528.03</v>
      </c>
      <c r="K100" s="62">
        <f t="shared" si="24"/>
        <v>3438528.03</v>
      </c>
      <c r="L100" s="107">
        <v>0</v>
      </c>
      <c r="M100" s="107">
        <v>0</v>
      </c>
      <c r="N100" s="131">
        <v>3438528.03</v>
      </c>
      <c r="O100" s="107">
        <v>0</v>
      </c>
      <c r="P100" s="132" t="s">
        <v>28</v>
      </c>
      <c r="Q100" s="108" t="s">
        <v>111</v>
      </c>
    </row>
    <row r="101" spans="1:17" ht="109.5" customHeight="1" x14ac:dyDescent="0.25">
      <c r="A101" s="100">
        <v>29</v>
      </c>
      <c r="B101" s="60" t="s">
        <v>26</v>
      </c>
      <c r="C101" s="130">
        <v>4826129661</v>
      </c>
      <c r="D101" s="130" t="s">
        <v>267</v>
      </c>
      <c r="E101" s="101" t="s">
        <v>144</v>
      </c>
      <c r="F101" s="101" t="s">
        <v>144</v>
      </c>
      <c r="G101" s="101" t="s">
        <v>182</v>
      </c>
      <c r="H101" s="101" t="s">
        <v>144</v>
      </c>
      <c r="I101" s="96" t="s">
        <v>265</v>
      </c>
      <c r="J101" s="131">
        <v>1386028.8</v>
      </c>
      <c r="K101" s="62">
        <f t="shared" si="24"/>
        <v>1386028.8</v>
      </c>
      <c r="L101" s="107">
        <v>0</v>
      </c>
      <c r="M101" s="107">
        <v>0</v>
      </c>
      <c r="N101" s="131">
        <v>1386028.8</v>
      </c>
      <c r="O101" s="107">
        <v>0</v>
      </c>
      <c r="P101" s="132" t="s">
        <v>28</v>
      </c>
      <c r="Q101" s="108" t="s">
        <v>111</v>
      </c>
    </row>
    <row r="102" spans="1:17" ht="109.5" customHeight="1" x14ac:dyDescent="0.25">
      <c r="A102" s="100">
        <v>30</v>
      </c>
      <c r="B102" s="60" t="s">
        <v>26</v>
      </c>
      <c r="C102" s="130">
        <v>4826129661</v>
      </c>
      <c r="D102" s="130" t="s">
        <v>268</v>
      </c>
      <c r="E102" s="101" t="s">
        <v>144</v>
      </c>
      <c r="F102" s="101" t="s">
        <v>144</v>
      </c>
      <c r="G102" s="101" t="s">
        <v>144</v>
      </c>
      <c r="H102" s="101" t="s">
        <v>144</v>
      </c>
      <c r="I102" s="96" t="s">
        <v>265</v>
      </c>
      <c r="J102" s="131">
        <v>3157284.95</v>
      </c>
      <c r="K102" s="62">
        <f t="shared" si="24"/>
        <v>3157284.95</v>
      </c>
      <c r="L102" s="107">
        <v>0</v>
      </c>
      <c r="M102" s="107">
        <v>0</v>
      </c>
      <c r="N102" s="131">
        <v>3157284.95</v>
      </c>
      <c r="O102" s="107">
        <v>0</v>
      </c>
      <c r="P102" s="132" t="s">
        <v>28</v>
      </c>
      <c r="Q102" s="108" t="s">
        <v>111</v>
      </c>
    </row>
    <row r="103" spans="1:17" ht="109.5" customHeight="1" x14ac:dyDescent="0.25">
      <c r="A103" s="100">
        <v>31</v>
      </c>
      <c r="B103" s="60" t="s">
        <v>26</v>
      </c>
      <c r="C103" s="130">
        <v>4826129661</v>
      </c>
      <c r="D103" s="130" t="s">
        <v>268</v>
      </c>
      <c r="E103" s="101" t="s">
        <v>144</v>
      </c>
      <c r="F103" s="101" t="s">
        <v>144</v>
      </c>
      <c r="G103" s="101" t="s">
        <v>144</v>
      </c>
      <c r="H103" s="101" t="s">
        <v>144</v>
      </c>
      <c r="I103" s="96" t="s">
        <v>265</v>
      </c>
      <c r="J103" s="131">
        <v>2840880</v>
      </c>
      <c r="K103" s="62">
        <f t="shared" si="24"/>
        <v>2840880</v>
      </c>
      <c r="L103" s="107">
        <v>0</v>
      </c>
      <c r="M103" s="107">
        <v>0</v>
      </c>
      <c r="N103" s="131">
        <v>2840880</v>
      </c>
      <c r="O103" s="107">
        <v>0</v>
      </c>
      <c r="P103" s="132" t="s">
        <v>28</v>
      </c>
      <c r="Q103" s="108" t="s">
        <v>111</v>
      </c>
    </row>
    <row r="104" spans="1:17" ht="109.5" customHeight="1" x14ac:dyDescent="0.25">
      <c r="A104" s="100">
        <v>32</v>
      </c>
      <c r="B104" s="60" t="s">
        <v>26</v>
      </c>
      <c r="C104" s="130">
        <v>4826129661</v>
      </c>
      <c r="D104" s="130" t="s">
        <v>268</v>
      </c>
      <c r="E104" s="101" t="s">
        <v>144</v>
      </c>
      <c r="F104" s="101" t="s">
        <v>144</v>
      </c>
      <c r="G104" s="101" t="s">
        <v>144</v>
      </c>
      <c r="H104" s="101" t="s">
        <v>144</v>
      </c>
      <c r="I104" s="96" t="s">
        <v>265</v>
      </c>
      <c r="J104" s="131">
        <v>2582239.5</v>
      </c>
      <c r="K104" s="62">
        <f t="shared" si="24"/>
        <v>2582239.5</v>
      </c>
      <c r="L104" s="107">
        <v>0</v>
      </c>
      <c r="M104" s="107">
        <v>0</v>
      </c>
      <c r="N104" s="131">
        <v>2582239.5</v>
      </c>
      <c r="O104" s="107">
        <v>0</v>
      </c>
      <c r="P104" s="132" t="s">
        <v>28</v>
      </c>
      <c r="Q104" s="108" t="s">
        <v>111</v>
      </c>
    </row>
    <row r="105" spans="1:17" ht="109.5" customHeight="1" x14ac:dyDescent="0.25">
      <c r="A105" s="100">
        <v>33</v>
      </c>
      <c r="B105" s="60" t="s">
        <v>26</v>
      </c>
      <c r="C105" s="130">
        <v>4826129661</v>
      </c>
      <c r="D105" s="130" t="s">
        <v>268</v>
      </c>
      <c r="E105" s="101" t="s">
        <v>144</v>
      </c>
      <c r="F105" s="101" t="s">
        <v>144</v>
      </c>
      <c r="G105" s="101" t="s">
        <v>182</v>
      </c>
      <c r="H105" s="101" t="s">
        <v>144</v>
      </c>
      <c r="I105" s="96" t="s">
        <v>265</v>
      </c>
      <c r="J105" s="131">
        <v>2609494.29</v>
      </c>
      <c r="K105" s="62">
        <f t="shared" si="24"/>
        <v>2609494.29</v>
      </c>
      <c r="L105" s="107">
        <v>0</v>
      </c>
      <c r="M105" s="107">
        <v>0</v>
      </c>
      <c r="N105" s="131">
        <v>2609494.29</v>
      </c>
      <c r="O105" s="107">
        <v>0</v>
      </c>
      <c r="P105" s="132" t="s">
        <v>28</v>
      </c>
      <c r="Q105" s="108" t="s">
        <v>111</v>
      </c>
    </row>
    <row r="106" spans="1:17" ht="109.5" customHeight="1" x14ac:dyDescent="0.25">
      <c r="A106" s="100">
        <v>34</v>
      </c>
      <c r="B106" s="60" t="s">
        <v>26</v>
      </c>
      <c r="C106" s="130">
        <v>4826129661</v>
      </c>
      <c r="D106" s="130" t="s">
        <v>268</v>
      </c>
      <c r="E106" s="101" t="s">
        <v>144</v>
      </c>
      <c r="F106" s="101" t="s">
        <v>144</v>
      </c>
      <c r="G106" s="101" t="s">
        <v>144</v>
      </c>
      <c r="H106" s="101" t="s">
        <v>144</v>
      </c>
      <c r="I106" s="96" t="s">
        <v>265</v>
      </c>
      <c r="J106" s="131">
        <v>7867113.0599999996</v>
      </c>
      <c r="K106" s="62">
        <f t="shared" si="24"/>
        <v>7867113.0599999996</v>
      </c>
      <c r="L106" s="107">
        <v>0</v>
      </c>
      <c r="M106" s="107">
        <v>0</v>
      </c>
      <c r="N106" s="131">
        <v>7867113.0599999996</v>
      </c>
      <c r="O106" s="107">
        <v>0</v>
      </c>
      <c r="P106" s="132" t="s">
        <v>28</v>
      </c>
      <c r="Q106" s="108" t="s">
        <v>111</v>
      </c>
    </row>
    <row r="107" spans="1:17" ht="109.5" customHeight="1" x14ac:dyDescent="0.25">
      <c r="A107" s="100">
        <v>35</v>
      </c>
      <c r="B107" s="60" t="s">
        <v>26</v>
      </c>
      <c r="C107" s="130">
        <v>4826129661</v>
      </c>
      <c r="D107" s="130" t="s">
        <v>268</v>
      </c>
      <c r="E107" s="101" t="s">
        <v>144</v>
      </c>
      <c r="F107" s="101" t="s">
        <v>144</v>
      </c>
      <c r="G107" s="101" t="s">
        <v>144</v>
      </c>
      <c r="H107" s="101" t="s">
        <v>144</v>
      </c>
      <c r="I107" s="96" t="s">
        <v>265</v>
      </c>
      <c r="J107" s="131">
        <v>10631925.76</v>
      </c>
      <c r="K107" s="62">
        <f t="shared" si="24"/>
        <v>10631925.76</v>
      </c>
      <c r="L107" s="107">
        <v>0</v>
      </c>
      <c r="M107" s="107">
        <v>0</v>
      </c>
      <c r="N107" s="131">
        <v>10631925.76</v>
      </c>
      <c r="O107" s="107">
        <v>0</v>
      </c>
      <c r="P107" s="132" t="s">
        <v>28</v>
      </c>
      <c r="Q107" s="108" t="s">
        <v>111</v>
      </c>
    </row>
    <row r="108" spans="1:17" ht="109.5" customHeight="1" x14ac:dyDescent="0.25">
      <c r="A108" s="100">
        <v>36</v>
      </c>
      <c r="B108" s="60" t="s">
        <v>26</v>
      </c>
      <c r="C108" s="130">
        <v>4826129661</v>
      </c>
      <c r="D108" s="130" t="s">
        <v>268</v>
      </c>
      <c r="E108" s="101" t="s">
        <v>144</v>
      </c>
      <c r="F108" s="101" t="s">
        <v>144</v>
      </c>
      <c r="G108" s="101" t="s">
        <v>144</v>
      </c>
      <c r="H108" s="101" t="s">
        <v>144</v>
      </c>
      <c r="I108" s="96" t="s">
        <v>265</v>
      </c>
      <c r="J108" s="131">
        <v>9219663.5899999999</v>
      </c>
      <c r="K108" s="62">
        <f t="shared" si="24"/>
        <v>9219663.5899999999</v>
      </c>
      <c r="L108" s="107">
        <v>0</v>
      </c>
      <c r="M108" s="107">
        <v>0</v>
      </c>
      <c r="N108" s="131">
        <v>9219663.5899999999</v>
      </c>
      <c r="O108" s="107">
        <v>0</v>
      </c>
      <c r="P108" s="132" t="s">
        <v>28</v>
      </c>
      <c r="Q108" s="108" t="s">
        <v>111</v>
      </c>
    </row>
    <row r="109" spans="1:17" ht="109.5" customHeight="1" x14ac:dyDescent="0.25">
      <c r="A109" s="100">
        <v>37</v>
      </c>
      <c r="B109" s="60" t="s">
        <v>26</v>
      </c>
      <c r="C109" s="130">
        <v>4826129661</v>
      </c>
      <c r="D109" s="130" t="s">
        <v>268</v>
      </c>
      <c r="E109" s="101" t="s">
        <v>144</v>
      </c>
      <c r="F109" s="101" t="s">
        <v>144</v>
      </c>
      <c r="G109" s="101" t="s">
        <v>144</v>
      </c>
      <c r="H109" s="101" t="s">
        <v>144</v>
      </c>
      <c r="I109" s="96" t="s">
        <v>265</v>
      </c>
      <c r="J109" s="131">
        <v>2140651.5</v>
      </c>
      <c r="K109" s="62">
        <f t="shared" si="24"/>
        <v>2140651.5</v>
      </c>
      <c r="L109" s="107">
        <v>0</v>
      </c>
      <c r="M109" s="107">
        <v>0</v>
      </c>
      <c r="N109" s="131">
        <v>2140651.5</v>
      </c>
      <c r="O109" s="107">
        <v>0</v>
      </c>
      <c r="P109" s="132" t="s">
        <v>28</v>
      </c>
      <c r="Q109" s="108" t="s">
        <v>111</v>
      </c>
    </row>
    <row r="110" spans="1:17" ht="109.5" customHeight="1" x14ac:dyDescent="0.25">
      <c r="A110" s="100">
        <v>38</v>
      </c>
      <c r="B110" s="60" t="s">
        <v>26</v>
      </c>
      <c r="C110" s="130">
        <v>4826129661</v>
      </c>
      <c r="D110" s="130" t="s">
        <v>268</v>
      </c>
      <c r="E110" s="101" t="s">
        <v>144</v>
      </c>
      <c r="F110" s="101" t="s">
        <v>144</v>
      </c>
      <c r="G110" s="101" t="s">
        <v>144</v>
      </c>
      <c r="H110" s="101" t="s">
        <v>144</v>
      </c>
      <c r="I110" s="96" t="s">
        <v>265</v>
      </c>
      <c r="J110" s="131">
        <v>2694348.7999999998</v>
      </c>
      <c r="K110" s="62">
        <f t="shared" si="24"/>
        <v>2694348.7999999998</v>
      </c>
      <c r="L110" s="107">
        <v>0</v>
      </c>
      <c r="M110" s="107">
        <v>0</v>
      </c>
      <c r="N110" s="131">
        <v>2694348.7999999998</v>
      </c>
      <c r="O110" s="107">
        <v>0</v>
      </c>
      <c r="P110" s="132" t="s">
        <v>28</v>
      </c>
      <c r="Q110" s="108" t="s">
        <v>111</v>
      </c>
    </row>
    <row r="111" spans="1:17" ht="109.5" customHeight="1" x14ac:dyDescent="0.25">
      <c r="A111" s="100">
        <v>39</v>
      </c>
      <c r="B111" s="60" t="s">
        <v>26</v>
      </c>
      <c r="C111" s="130">
        <v>4826129661</v>
      </c>
      <c r="D111" s="130" t="s">
        <v>268</v>
      </c>
      <c r="E111" s="101" t="s">
        <v>144</v>
      </c>
      <c r="F111" s="101" t="s">
        <v>144</v>
      </c>
      <c r="G111" s="101" t="s">
        <v>144</v>
      </c>
      <c r="H111" s="101" t="s">
        <v>144</v>
      </c>
      <c r="I111" s="96" t="s">
        <v>265</v>
      </c>
      <c r="J111" s="131">
        <v>6618063.0899999999</v>
      </c>
      <c r="K111" s="62">
        <f t="shared" si="24"/>
        <v>6618063.0899999999</v>
      </c>
      <c r="L111" s="107">
        <v>0</v>
      </c>
      <c r="M111" s="107">
        <v>0</v>
      </c>
      <c r="N111" s="131">
        <v>6618063.0899999999</v>
      </c>
      <c r="O111" s="107">
        <v>0</v>
      </c>
      <c r="P111" s="132" t="s">
        <v>28</v>
      </c>
      <c r="Q111" s="108" t="s">
        <v>111</v>
      </c>
    </row>
    <row r="112" spans="1:17" ht="109.5" customHeight="1" x14ac:dyDescent="0.25">
      <c r="A112" s="100">
        <v>40</v>
      </c>
      <c r="B112" s="60" t="s">
        <v>26</v>
      </c>
      <c r="C112" s="130">
        <v>4826129661</v>
      </c>
      <c r="D112" s="130" t="s">
        <v>268</v>
      </c>
      <c r="E112" s="101" t="s">
        <v>144</v>
      </c>
      <c r="F112" s="101" t="s">
        <v>144</v>
      </c>
      <c r="G112" s="101" t="s">
        <v>144</v>
      </c>
      <c r="H112" s="101" t="s">
        <v>144</v>
      </c>
      <c r="I112" s="96" t="s">
        <v>265</v>
      </c>
      <c r="J112" s="131">
        <v>2699054.6</v>
      </c>
      <c r="K112" s="62">
        <f t="shared" si="24"/>
        <v>2699054.6</v>
      </c>
      <c r="L112" s="107">
        <v>0</v>
      </c>
      <c r="M112" s="107">
        <v>0</v>
      </c>
      <c r="N112" s="131">
        <v>2699054.6</v>
      </c>
      <c r="O112" s="107">
        <v>0</v>
      </c>
      <c r="P112" s="132" t="s">
        <v>28</v>
      </c>
      <c r="Q112" s="108" t="s">
        <v>111</v>
      </c>
    </row>
    <row r="113" spans="1:17" ht="109.5" customHeight="1" thickBot="1" x14ac:dyDescent="0.3">
      <c r="A113" s="100">
        <v>41</v>
      </c>
      <c r="B113" s="60" t="s">
        <v>26</v>
      </c>
      <c r="C113" s="130">
        <v>4826129661</v>
      </c>
      <c r="D113" s="130" t="s">
        <v>268</v>
      </c>
      <c r="E113" s="101" t="s">
        <v>144</v>
      </c>
      <c r="F113" s="101" t="s">
        <v>144</v>
      </c>
      <c r="G113" s="101" t="s">
        <v>144</v>
      </c>
      <c r="H113" s="101" t="s">
        <v>144</v>
      </c>
      <c r="I113" s="96" t="s">
        <v>265</v>
      </c>
      <c r="J113" s="131">
        <v>2936101.8</v>
      </c>
      <c r="K113" s="62">
        <f>SUM(L113:O113)</f>
        <v>2936101.8</v>
      </c>
      <c r="L113" s="107">
        <v>0</v>
      </c>
      <c r="M113" s="107">
        <v>0</v>
      </c>
      <c r="N113" s="131">
        <v>2936101.8</v>
      </c>
      <c r="O113" s="107">
        <v>0</v>
      </c>
      <c r="P113" s="132" t="s">
        <v>28</v>
      </c>
      <c r="Q113" s="108" t="s">
        <v>111</v>
      </c>
    </row>
    <row r="114" spans="1:17" s="22" customFormat="1" ht="32.25" customHeight="1" thickBot="1" x14ac:dyDescent="0.35">
      <c r="A114" s="175" t="s">
        <v>269</v>
      </c>
      <c r="B114" s="176"/>
      <c r="C114" s="26"/>
      <c r="D114" s="26"/>
      <c r="E114" s="21"/>
      <c r="F114" s="21"/>
      <c r="G114" s="21"/>
      <c r="H114" s="21"/>
      <c r="I114" s="21"/>
      <c r="J114" s="23">
        <f>SUM(J73:J113)</f>
        <v>169628948.45000002</v>
      </c>
      <c r="K114" s="23">
        <f t="shared" ref="K114:O114" si="25">SUM(K73:K113)</f>
        <v>169628948.45000002</v>
      </c>
      <c r="L114" s="23">
        <f t="shared" si="25"/>
        <v>0</v>
      </c>
      <c r="M114" s="23">
        <f t="shared" si="25"/>
        <v>0</v>
      </c>
      <c r="N114" s="23">
        <f t="shared" si="25"/>
        <v>169628948.45000002</v>
      </c>
      <c r="O114" s="23">
        <f t="shared" si="25"/>
        <v>0</v>
      </c>
      <c r="P114" s="25"/>
      <c r="Q114" s="128"/>
    </row>
    <row r="115" spans="1:17" ht="109.5" customHeight="1" x14ac:dyDescent="0.25">
      <c r="A115" s="36">
        <v>1</v>
      </c>
      <c r="B115" s="47" t="s">
        <v>112</v>
      </c>
      <c r="C115" s="47">
        <v>4826043615</v>
      </c>
      <c r="D115" s="47" t="s">
        <v>271</v>
      </c>
      <c r="E115" s="47" t="s">
        <v>19</v>
      </c>
      <c r="F115" s="47" t="s">
        <v>19</v>
      </c>
      <c r="G115" s="47" t="s">
        <v>19</v>
      </c>
      <c r="H115" s="85" t="s">
        <v>144</v>
      </c>
      <c r="I115" s="71" t="s">
        <v>272</v>
      </c>
      <c r="J115" s="48">
        <v>500000</v>
      </c>
      <c r="K115" s="48">
        <f>SUM(L115:O115)</f>
        <v>500000</v>
      </c>
      <c r="L115" s="48">
        <v>0</v>
      </c>
      <c r="M115" s="48">
        <v>0</v>
      </c>
      <c r="N115" s="48">
        <v>500000</v>
      </c>
      <c r="O115" s="48">
        <v>0</v>
      </c>
      <c r="P115" s="79" t="s">
        <v>28</v>
      </c>
      <c r="Q115" s="142" t="s">
        <v>20</v>
      </c>
    </row>
    <row r="116" spans="1:17" ht="109.5" customHeight="1" thickBot="1" x14ac:dyDescent="0.3">
      <c r="A116" s="39">
        <f t="shared" si="23"/>
        <v>2</v>
      </c>
      <c r="B116" s="134" t="s">
        <v>112</v>
      </c>
      <c r="C116" s="134">
        <v>4826043615</v>
      </c>
      <c r="D116" s="95" t="s">
        <v>273</v>
      </c>
      <c r="E116" s="50" t="s">
        <v>19</v>
      </c>
      <c r="F116" s="50" t="s">
        <v>19</v>
      </c>
      <c r="G116" s="50" t="s">
        <v>19</v>
      </c>
      <c r="H116" s="86" t="s">
        <v>144</v>
      </c>
      <c r="I116" s="80" t="s">
        <v>274</v>
      </c>
      <c r="J116" s="81">
        <v>500000</v>
      </c>
      <c r="K116" s="51">
        <f>SUM(L116:O116)</f>
        <v>500000</v>
      </c>
      <c r="L116" s="51">
        <v>0</v>
      </c>
      <c r="M116" s="51">
        <v>0</v>
      </c>
      <c r="N116" s="81">
        <v>500000</v>
      </c>
      <c r="O116" s="51">
        <v>0</v>
      </c>
      <c r="P116" s="82" t="s">
        <v>28</v>
      </c>
      <c r="Q116" s="105" t="s">
        <v>20</v>
      </c>
    </row>
    <row r="117" spans="1:17" s="22" customFormat="1" ht="32.25" customHeight="1" thickBot="1" x14ac:dyDescent="0.35">
      <c r="A117" s="175" t="s">
        <v>118</v>
      </c>
      <c r="B117" s="176"/>
      <c r="C117" s="26"/>
      <c r="D117" s="26"/>
      <c r="E117" s="21"/>
      <c r="F117" s="21"/>
      <c r="G117" s="21"/>
      <c r="H117" s="21"/>
      <c r="I117" s="21"/>
      <c r="J117" s="23">
        <f>SUM(J115:J116)</f>
        <v>1000000</v>
      </c>
      <c r="K117" s="23">
        <f t="shared" ref="K117:O117" si="26">SUM(K115:K116)</f>
        <v>1000000</v>
      </c>
      <c r="L117" s="23">
        <f t="shared" si="26"/>
        <v>0</v>
      </c>
      <c r="M117" s="23">
        <f t="shared" si="26"/>
        <v>0</v>
      </c>
      <c r="N117" s="23">
        <f t="shared" si="26"/>
        <v>1000000</v>
      </c>
      <c r="O117" s="23">
        <f t="shared" si="26"/>
        <v>0</v>
      </c>
      <c r="P117" s="25"/>
      <c r="Q117" s="128"/>
    </row>
    <row r="118" spans="1:17" ht="109.5" customHeight="1" x14ac:dyDescent="0.25">
      <c r="A118" s="36">
        <v>1</v>
      </c>
      <c r="B118" s="47" t="s">
        <v>114</v>
      </c>
      <c r="C118" s="47">
        <v>4826044961</v>
      </c>
      <c r="D118" s="47" t="s">
        <v>224</v>
      </c>
      <c r="E118" s="47" t="s">
        <v>19</v>
      </c>
      <c r="F118" s="47" t="s">
        <v>19</v>
      </c>
      <c r="G118" s="47" t="s">
        <v>19</v>
      </c>
      <c r="H118" s="85" t="s">
        <v>225</v>
      </c>
      <c r="I118" s="71" t="s">
        <v>226</v>
      </c>
      <c r="J118" s="48">
        <v>4000000</v>
      </c>
      <c r="K118" s="48">
        <f>SUM(L118:O118)</f>
        <v>4000000</v>
      </c>
      <c r="L118" s="48">
        <v>0</v>
      </c>
      <c r="M118" s="48">
        <v>0</v>
      </c>
      <c r="N118" s="48">
        <v>4000000</v>
      </c>
      <c r="O118" s="48">
        <v>0</v>
      </c>
      <c r="P118" s="79" t="s">
        <v>28</v>
      </c>
      <c r="Q118" s="142" t="s">
        <v>20</v>
      </c>
    </row>
    <row r="119" spans="1:17" ht="109.5" customHeight="1" thickBot="1" x14ac:dyDescent="0.3">
      <c r="A119" s="39">
        <f t="shared" si="23"/>
        <v>2</v>
      </c>
      <c r="B119" s="134" t="s">
        <v>114</v>
      </c>
      <c r="C119" s="134">
        <v>4826044961</v>
      </c>
      <c r="D119" s="95" t="s">
        <v>227</v>
      </c>
      <c r="E119" s="50" t="s">
        <v>19</v>
      </c>
      <c r="F119" s="50" t="s">
        <v>19</v>
      </c>
      <c r="G119" s="50" t="s">
        <v>19</v>
      </c>
      <c r="H119" s="86" t="s">
        <v>228</v>
      </c>
      <c r="I119" s="80" t="s">
        <v>229</v>
      </c>
      <c r="J119" s="81">
        <v>3600000</v>
      </c>
      <c r="K119" s="51">
        <f>SUM(L119:O119)</f>
        <v>3600000</v>
      </c>
      <c r="L119" s="51">
        <v>0</v>
      </c>
      <c r="M119" s="51">
        <v>0</v>
      </c>
      <c r="N119" s="81">
        <v>3600000</v>
      </c>
      <c r="O119" s="51">
        <v>0</v>
      </c>
      <c r="P119" s="82" t="s">
        <v>28</v>
      </c>
      <c r="Q119" s="105" t="s">
        <v>20</v>
      </c>
    </row>
    <row r="120" spans="1:17" s="22" customFormat="1" ht="32.25" customHeight="1" thickBot="1" x14ac:dyDescent="0.35">
      <c r="A120" s="175" t="s">
        <v>118</v>
      </c>
      <c r="B120" s="176"/>
      <c r="C120" s="26"/>
      <c r="D120" s="26"/>
      <c r="E120" s="21"/>
      <c r="F120" s="21"/>
      <c r="G120" s="21"/>
      <c r="H120" s="21"/>
      <c r="I120" s="21"/>
      <c r="J120" s="23">
        <f>SUM(J118:J119)</f>
        <v>7600000</v>
      </c>
      <c r="K120" s="23">
        <f t="shared" ref="K120:O120" si="27">SUM(K118:K119)</f>
        <v>7600000</v>
      </c>
      <c r="L120" s="23">
        <f t="shared" si="27"/>
        <v>0</v>
      </c>
      <c r="M120" s="23">
        <f t="shared" si="27"/>
        <v>0</v>
      </c>
      <c r="N120" s="23">
        <f t="shared" si="27"/>
        <v>7600000</v>
      </c>
      <c r="O120" s="23">
        <f t="shared" si="27"/>
        <v>0</v>
      </c>
      <c r="P120" s="25"/>
      <c r="Q120" s="128"/>
    </row>
    <row r="121" spans="1:17" ht="109.5" customHeight="1" thickBot="1" x14ac:dyDescent="0.3">
      <c r="A121" s="52">
        <v>1</v>
      </c>
      <c r="B121" s="54" t="s">
        <v>245</v>
      </c>
      <c r="C121" s="54">
        <v>4826054670</v>
      </c>
      <c r="D121" s="54" t="s">
        <v>246</v>
      </c>
      <c r="E121" s="54" t="s">
        <v>19</v>
      </c>
      <c r="F121" s="54" t="s">
        <v>19</v>
      </c>
      <c r="G121" s="54" t="s">
        <v>19</v>
      </c>
      <c r="H121" s="54" t="s">
        <v>19</v>
      </c>
      <c r="I121" s="54" t="s">
        <v>144</v>
      </c>
      <c r="J121" s="55">
        <v>50000</v>
      </c>
      <c r="K121" s="55">
        <f>SUM(L121:O121)</f>
        <v>50000</v>
      </c>
      <c r="L121" s="55">
        <v>0</v>
      </c>
      <c r="M121" s="55">
        <v>0</v>
      </c>
      <c r="N121" s="55">
        <v>50000</v>
      </c>
      <c r="O121" s="55">
        <v>0</v>
      </c>
      <c r="P121" s="58" t="s">
        <v>28</v>
      </c>
      <c r="Q121" s="152" t="s">
        <v>20</v>
      </c>
    </row>
    <row r="122" spans="1:17" s="22" customFormat="1" ht="32.25" customHeight="1" thickBot="1" x14ac:dyDescent="0.35">
      <c r="A122" s="175" t="s">
        <v>117</v>
      </c>
      <c r="B122" s="176"/>
      <c r="C122" s="26"/>
      <c r="D122" s="26"/>
      <c r="E122" s="21"/>
      <c r="F122" s="21"/>
      <c r="G122" s="21"/>
      <c r="H122" s="21"/>
      <c r="I122" s="21"/>
      <c r="J122" s="23">
        <f>SUM(J121)</f>
        <v>50000</v>
      </c>
      <c r="K122" s="23">
        <f t="shared" ref="K122:O122" si="28">SUM(K121)</f>
        <v>50000</v>
      </c>
      <c r="L122" s="23">
        <f t="shared" si="28"/>
        <v>0</v>
      </c>
      <c r="M122" s="23">
        <f t="shared" si="28"/>
        <v>0</v>
      </c>
      <c r="N122" s="23">
        <f t="shared" si="28"/>
        <v>50000</v>
      </c>
      <c r="O122" s="23">
        <f t="shared" si="28"/>
        <v>0</v>
      </c>
      <c r="P122" s="25"/>
      <c r="Q122" s="128"/>
    </row>
    <row r="123" spans="1:17" ht="109.5" customHeight="1" x14ac:dyDescent="0.25">
      <c r="A123" s="36">
        <v>1</v>
      </c>
      <c r="B123" s="47" t="s">
        <v>34</v>
      </c>
      <c r="C123" s="47">
        <v>4826044859</v>
      </c>
      <c r="D123" s="47" t="s">
        <v>246</v>
      </c>
      <c r="E123" s="47" t="s">
        <v>19</v>
      </c>
      <c r="F123" s="47" t="s">
        <v>19</v>
      </c>
      <c r="G123" s="47" t="s">
        <v>19</v>
      </c>
      <c r="H123" s="85" t="s">
        <v>251</v>
      </c>
      <c r="I123" s="71" t="s">
        <v>252</v>
      </c>
      <c r="J123" s="48">
        <v>30000</v>
      </c>
      <c r="K123" s="48">
        <f>SUM(L123:O123)</f>
        <v>30000</v>
      </c>
      <c r="L123" s="48">
        <v>0</v>
      </c>
      <c r="M123" s="48">
        <v>0</v>
      </c>
      <c r="N123" s="48">
        <v>30000</v>
      </c>
      <c r="O123" s="48">
        <v>0</v>
      </c>
      <c r="P123" s="79" t="s">
        <v>28</v>
      </c>
      <c r="Q123" s="142" t="s">
        <v>20</v>
      </c>
    </row>
    <row r="124" spans="1:17" ht="109.5" customHeight="1" thickBot="1" x14ac:dyDescent="0.3">
      <c r="A124" s="39">
        <f t="shared" si="23"/>
        <v>2</v>
      </c>
      <c r="B124" s="134" t="s">
        <v>34</v>
      </c>
      <c r="C124" s="134">
        <v>4826044859</v>
      </c>
      <c r="D124" s="95" t="s">
        <v>248</v>
      </c>
      <c r="E124" s="50" t="s">
        <v>19</v>
      </c>
      <c r="F124" s="50" t="s">
        <v>19</v>
      </c>
      <c r="G124" s="50" t="s">
        <v>19</v>
      </c>
      <c r="H124" s="86" t="s">
        <v>253</v>
      </c>
      <c r="I124" s="80" t="s">
        <v>254</v>
      </c>
      <c r="J124" s="81">
        <v>364500</v>
      </c>
      <c r="K124" s="51">
        <f>SUM(L124:O124)</f>
        <v>364500</v>
      </c>
      <c r="L124" s="51">
        <v>0</v>
      </c>
      <c r="M124" s="51">
        <v>0</v>
      </c>
      <c r="N124" s="81">
        <v>364500</v>
      </c>
      <c r="O124" s="51">
        <v>0</v>
      </c>
      <c r="P124" s="82" t="s">
        <v>28</v>
      </c>
      <c r="Q124" s="105" t="s">
        <v>20</v>
      </c>
    </row>
    <row r="125" spans="1:17" s="22" customFormat="1" ht="32.25" customHeight="1" thickBot="1" x14ac:dyDescent="0.35">
      <c r="A125" s="175" t="s">
        <v>118</v>
      </c>
      <c r="B125" s="176"/>
      <c r="C125" s="26"/>
      <c r="D125" s="26"/>
      <c r="E125" s="21"/>
      <c r="F125" s="21"/>
      <c r="G125" s="21"/>
      <c r="H125" s="21"/>
      <c r="I125" s="21"/>
      <c r="J125" s="23">
        <f>SUM(J123:J124)</f>
        <v>394500</v>
      </c>
      <c r="K125" s="23">
        <f t="shared" ref="K125:O125" si="29">SUM(K123:K124)</f>
        <v>394500</v>
      </c>
      <c r="L125" s="23">
        <f t="shared" si="29"/>
        <v>0</v>
      </c>
      <c r="M125" s="23">
        <f t="shared" si="29"/>
        <v>0</v>
      </c>
      <c r="N125" s="23">
        <f t="shared" si="29"/>
        <v>394500</v>
      </c>
      <c r="O125" s="23">
        <f t="shared" si="29"/>
        <v>0</v>
      </c>
      <c r="P125" s="25"/>
      <c r="Q125" s="128"/>
    </row>
    <row r="126" spans="1:17" ht="109.5" customHeight="1" thickBot="1" x14ac:dyDescent="0.3">
      <c r="A126" s="52">
        <v>1</v>
      </c>
      <c r="B126" s="54" t="s">
        <v>138</v>
      </c>
      <c r="C126" s="54">
        <v>4825054893</v>
      </c>
      <c r="D126" s="54" t="s">
        <v>291</v>
      </c>
      <c r="E126" s="54" t="s">
        <v>19</v>
      </c>
      <c r="F126" s="54" t="s">
        <v>19</v>
      </c>
      <c r="G126" s="54" t="s">
        <v>19</v>
      </c>
      <c r="H126" s="54" t="s">
        <v>292</v>
      </c>
      <c r="I126" s="54" t="s">
        <v>293</v>
      </c>
      <c r="J126" s="55">
        <v>3516000</v>
      </c>
      <c r="K126" s="55">
        <f>SUM(L126:O126)</f>
        <v>3516000</v>
      </c>
      <c r="L126" s="55">
        <v>0</v>
      </c>
      <c r="M126" s="55">
        <v>0</v>
      </c>
      <c r="N126" s="55">
        <v>3516000</v>
      </c>
      <c r="O126" s="55">
        <v>0</v>
      </c>
      <c r="P126" s="58" t="s">
        <v>28</v>
      </c>
      <c r="Q126" s="152" t="s">
        <v>20</v>
      </c>
    </row>
    <row r="127" spans="1:17" s="22" customFormat="1" ht="32.25" customHeight="1" thickBot="1" x14ac:dyDescent="0.35">
      <c r="A127" s="175" t="s">
        <v>117</v>
      </c>
      <c r="B127" s="176"/>
      <c r="C127" s="26"/>
      <c r="D127" s="26"/>
      <c r="E127" s="21"/>
      <c r="F127" s="21"/>
      <c r="G127" s="21"/>
      <c r="H127" s="21"/>
      <c r="I127" s="21"/>
      <c r="J127" s="23">
        <f>SUM(J126)</f>
        <v>3516000</v>
      </c>
      <c r="K127" s="23">
        <f t="shared" ref="K127:O127" si="30">SUM(K126)</f>
        <v>3516000</v>
      </c>
      <c r="L127" s="23">
        <f t="shared" si="30"/>
        <v>0</v>
      </c>
      <c r="M127" s="23">
        <f t="shared" si="30"/>
        <v>0</v>
      </c>
      <c r="N127" s="23">
        <f t="shared" si="30"/>
        <v>3516000</v>
      </c>
      <c r="O127" s="23">
        <f t="shared" si="30"/>
        <v>0</v>
      </c>
      <c r="P127" s="25"/>
      <c r="Q127" s="128"/>
    </row>
    <row r="128" spans="1:17" ht="109.5" customHeight="1" thickBot="1" x14ac:dyDescent="0.3">
      <c r="A128" s="52">
        <v>1</v>
      </c>
      <c r="B128" s="54" t="s">
        <v>109</v>
      </c>
      <c r="C128" s="54">
        <v>4826067101</v>
      </c>
      <c r="D128" s="54" t="s">
        <v>194</v>
      </c>
      <c r="E128" s="54" t="s">
        <v>19</v>
      </c>
      <c r="F128" s="54" t="s">
        <v>19</v>
      </c>
      <c r="G128" s="54" t="s">
        <v>19</v>
      </c>
      <c r="H128" s="54" t="s">
        <v>19</v>
      </c>
      <c r="I128" s="54" t="s">
        <v>19</v>
      </c>
      <c r="J128" s="55">
        <v>300000</v>
      </c>
      <c r="K128" s="55">
        <f>SUM(L128:O128)</f>
        <v>300000</v>
      </c>
      <c r="L128" s="55">
        <v>0</v>
      </c>
      <c r="M128" s="55">
        <v>0</v>
      </c>
      <c r="N128" s="55">
        <v>300000</v>
      </c>
      <c r="O128" s="55">
        <v>0</v>
      </c>
      <c r="P128" s="58" t="s">
        <v>28</v>
      </c>
      <c r="Q128" s="152" t="s">
        <v>20</v>
      </c>
    </row>
    <row r="129" spans="1:17" s="22" customFormat="1" ht="32.25" customHeight="1" thickBot="1" x14ac:dyDescent="0.35">
      <c r="A129" s="175" t="s">
        <v>117</v>
      </c>
      <c r="B129" s="176"/>
      <c r="C129" s="26"/>
      <c r="D129" s="26"/>
      <c r="E129" s="21"/>
      <c r="F129" s="21"/>
      <c r="G129" s="21"/>
      <c r="H129" s="21"/>
      <c r="I129" s="21"/>
      <c r="J129" s="23">
        <f>SUM(J128:J128)</f>
        <v>300000</v>
      </c>
      <c r="K129" s="23">
        <f t="shared" ref="K129:O129" si="31">SUM(K128:K128)</f>
        <v>300000</v>
      </c>
      <c r="L129" s="23">
        <f t="shared" si="31"/>
        <v>0</v>
      </c>
      <c r="M129" s="23">
        <f t="shared" si="31"/>
        <v>0</v>
      </c>
      <c r="N129" s="23">
        <f t="shared" si="31"/>
        <v>300000</v>
      </c>
      <c r="O129" s="23">
        <f t="shared" si="31"/>
        <v>0</v>
      </c>
      <c r="P129" s="25"/>
      <c r="Q129" s="128"/>
    </row>
    <row r="130" spans="1:17" ht="109.5" customHeight="1" x14ac:dyDescent="0.25">
      <c r="A130" s="36">
        <v>1</v>
      </c>
      <c r="B130" s="87" t="s">
        <v>36</v>
      </c>
      <c r="C130" s="87">
        <v>4825115296</v>
      </c>
      <c r="D130" s="87" t="s">
        <v>38</v>
      </c>
      <c r="E130" s="47" t="s">
        <v>19</v>
      </c>
      <c r="F130" s="47" t="s">
        <v>19</v>
      </c>
      <c r="G130" s="47" t="s">
        <v>19</v>
      </c>
      <c r="H130" s="47" t="s">
        <v>19</v>
      </c>
      <c r="I130" s="47" t="s">
        <v>39</v>
      </c>
      <c r="J130" s="48">
        <v>20000000</v>
      </c>
      <c r="K130" s="48">
        <f>SUM(L130:O130)</f>
        <v>20000000</v>
      </c>
      <c r="L130" s="48">
        <v>0</v>
      </c>
      <c r="M130" s="48">
        <v>0</v>
      </c>
      <c r="N130" s="48">
        <v>20000000</v>
      </c>
      <c r="O130" s="48">
        <v>0</v>
      </c>
      <c r="P130" s="83" t="s">
        <v>28</v>
      </c>
      <c r="Q130" s="142" t="s">
        <v>20</v>
      </c>
    </row>
    <row r="131" spans="1:17" ht="109.5" customHeight="1" x14ac:dyDescent="0.25">
      <c r="A131" s="38">
        <f t="shared" si="23"/>
        <v>2</v>
      </c>
      <c r="B131" s="67" t="s">
        <v>36</v>
      </c>
      <c r="C131" s="67">
        <v>4825115296</v>
      </c>
      <c r="D131" s="67" t="s">
        <v>40</v>
      </c>
      <c r="E131" s="27" t="s">
        <v>19</v>
      </c>
      <c r="F131" s="27" t="s">
        <v>19</v>
      </c>
      <c r="G131" s="27" t="s">
        <v>19</v>
      </c>
      <c r="H131" s="27" t="s">
        <v>19</v>
      </c>
      <c r="I131" s="27" t="s">
        <v>39</v>
      </c>
      <c r="J131" s="28">
        <v>2000000</v>
      </c>
      <c r="K131" s="28">
        <f>SUM(L131:O131)</f>
        <v>2000000</v>
      </c>
      <c r="L131" s="28">
        <v>0</v>
      </c>
      <c r="M131" s="28">
        <v>0</v>
      </c>
      <c r="N131" s="28">
        <v>2000000</v>
      </c>
      <c r="O131" s="28">
        <v>0</v>
      </c>
      <c r="P131" s="66" t="s">
        <v>28</v>
      </c>
      <c r="Q131" s="141" t="s">
        <v>20</v>
      </c>
    </row>
    <row r="132" spans="1:17" ht="109.5" customHeight="1" x14ac:dyDescent="0.25">
      <c r="A132" s="38">
        <f t="shared" si="23"/>
        <v>3</v>
      </c>
      <c r="B132" s="67" t="s">
        <v>36</v>
      </c>
      <c r="C132" s="67">
        <v>4825115296</v>
      </c>
      <c r="D132" s="67" t="s">
        <v>386</v>
      </c>
      <c r="E132" s="27" t="s">
        <v>19</v>
      </c>
      <c r="F132" s="27" t="s">
        <v>19</v>
      </c>
      <c r="G132" s="27" t="s">
        <v>19</v>
      </c>
      <c r="H132" s="27" t="s">
        <v>19</v>
      </c>
      <c r="I132" s="27" t="s">
        <v>39</v>
      </c>
      <c r="J132" s="28">
        <v>2023195.94</v>
      </c>
      <c r="K132" s="28">
        <f>SUM(L132:O132)</f>
        <v>2023195.94</v>
      </c>
      <c r="L132" s="28">
        <v>0</v>
      </c>
      <c r="M132" s="28">
        <v>0</v>
      </c>
      <c r="N132" s="28">
        <v>2023195.94</v>
      </c>
      <c r="O132" s="28">
        <v>0</v>
      </c>
      <c r="P132" s="66" t="s">
        <v>28</v>
      </c>
      <c r="Q132" s="141" t="s">
        <v>20</v>
      </c>
    </row>
    <row r="133" spans="1:17" ht="109.5" customHeight="1" x14ac:dyDescent="0.25">
      <c r="A133" s="38">
        <f t="shared" si="23"/>
        <v>4</v>
      </c>
      <c r="B133" s="67" t="s">
        <v>36</v>
      </c>
      <c r="C133" s="67">
        <v>4825115296</v>
      </c>
      <c r="D133" s="67" t="s">
        <v>41</v>
      </c>
      <c r="E133" s="27" t="s">
        <v>19</v>
      </c>
      <c r="F133" s="27" t="s">
        <v>19</v>
      </c>
      <c r="G133" s="27" t="s">
        <v>19</v>
      </c>
      <c r="H133" s="27" t="s">
        <v>19</v>
      </c>
      <c r="I133" s="27" t="s">
        <v>42</v>
      </c>
      <c r="J133" s="28">
        <v>1453410</v>
      </c>
      <c r="K133" s="28">
        <f>SUM(L133:O133)</f>
        <v>1453410</v>
      </c>
      <c r="L133" s="28">
        <v>0</v>
      </c>
      <c r="M133" s="28">
        <v>0</v>
      </c>
      <c r="N133" s="28">
        <v>1453410</v>
      </c>
      <c r="O133" s="28">
        <v>0</v>
      </c>
      <c r="P133" s="66" t="s">
        <v>28</v>
      </c>
      <c r="Q133" s="141" t="s">
        <v>20</v>
      </c>
    </row>
    <row r="134" spans="1:17" ht="109.5" customHeight="1" x14ac:dyDescent="0.25">
      <c r="A134" s="38">
        <f t="shared" si="23"/>
        <v>5</v>
      </c>
      <c r="B134" s="67" t="s">
        <v>36</v>
      </c>
      <c r="C134" s="67">
        <v>4825115296</v>
      </c>
      <c r="D134" s="68" t="s">
        <v>43</v>
      </c>
      <c r="E134" s="27" t="s">
        <v>19</v>
      </c>
      <c r="F134" s="27" t="s">
        <v>19</v>
      </c>
      <c r="G134" s="27" t="s">
        <v>19</v>
      </c>
      <c r="H134" s="27" t="s">
        <v>19</v>
      </c>
      <c r="I134" s="27" t="s">
        <v>44</v>
      </c>
      <c r="J134" s="28">
        <v>500000</v>
      </c>
      <c r="K134" s="28">
        <f t="shared" ref="K134:K135" si="32">SUM(L134:O134)</f>
        <v>500000</v>
      </c>
      <c r="L134" s="28">
        <v>0</v>
      </c>
      <c r="M134" s="28">
        <v>0</v>
      </c>
      <c r="N134" s="28">
        <v>500000</v>
      </c>
      <c r="O134" s="28">
        <v>0</v>
      </c>
      <c r="P134" s="66" t="s">
        <v>28</v>
      </c>
      <c r="Q134" s="141" t="s">
        <v>20</v>
      </c>
    </row>
    <row r="135" spans="1:17" ht="109.5" customHeight="1" thickBot="1" x14ac:dyDescent="0.3">
      <c r="A135" s="38">
        <f t="shared" si="23"/>
        <v>6</v>
      </c>
      <c r="B135" s="67" t="s">
        <v>36</v>
      </c>
      <c r="C135" s="67">
        <v>4825115296</v>
      </c>
      <c r="D135" s="68" t="s">
        <v>45</v>
      </c>
      <c r="E135" s="27" t="s">
        <v>19</v>
      </c>
      <c r="F135" s="27" t="s">
        <v>19</v>
      </c>
      <c r="G135" s="27" t="s">
        <v>19</v>
      </c>
      <c r="H135" s="27" t="s">
        <v>19</v>
      </c>
      <c r="I135" s="27" t="s">
        <v>46</v>
      </c>
      <c r="J135" s="28">
        <v>1800000</v>
      </c>
      <c r="K135" s="28">
        <f t="shared" si="32"/>
        <v>1800000</v>
      </c>
      <c r="L135" s="28">
        <v>0</v>
      </c>
      <c r="M135" s="28">
        <v>0</v>
      </c>
      <c r="N135" s="28">
        <v>1800000</v>
      </c>
      <c r="O135" s="28">
        <v>0</v>
      </c>
      <c r="P135" s="66" t="s">
        <v>28</v>
      </c>
      <c r="Q135" s="141" t="s">
        <v>20</v>
      </c>
    </row>
    <row r="136" spans="1:17" s="22" customFormat="1" ht="32.25" customHeight="1" thickBot="1" x14ac:dyDescent="0.35">
      <c r="A136" s="175" t="s">
        <v>119</v>
      </c>
      <c r="B136" s="176"/>
      <c r="C136" s="26"/>
      <c r="D136" s="26"/>
      <c r="E136" s="21"/>
      <c r="F136" s="21"/>
      <c r="G136" s="21"/>
      <c r="H136" s="21"/>
      <c r="I136" s="21"/>
      <c r="J136" s="23">
        <f>SUM(J130:J135)</f>
        <v>27776605.940000001</v>
      </c>
      <c r="K136" s="23">
        <f t="shared" ref="K136:O136" si="33">SUM(K130:K135)</f>
        <v>27776605.940000001</v>
      </c>
      <c r="L136" s="23">
        <f t="shared" si="33"/>
        <v>0</v>
      </c>
      <c r="M136" s="23">
        <f t="shared" si="33"/>
        <v>0</v>
      </c>
      <c r="N136" s="23">
        <f t="shared" si="33"/>
        <v>27776605.940000001</v>
      </c>
      <c r="O136" s="23">
        <f t="shared" si="33"/>
        <v>0</v>
      </c>
      <c r="P136" s="25"/>
      <c r="Q136" s="128"/>
    </row>
    <row r="137" spans="1:17" ht="109.5" customHeight="1" x14ac:dyDescent="0.25">
      <c r="A137" s="91">
        <v>1</v>
      </c>
      <c r="B137" s="133" t="s">
        <v>320</v>
      </c>
      <c r="C137" s="133">
        <v>4826112749</v>
      </c>
      <c r="D137" s="133" t="s">
        <v>325</v>
      </c>
      <c r="E137" s="133" t="s">
        <v>19</v>
      </c>
      <c r="F137" s="133" t="s">
        <v>19</v>
      </c>
      <c r="G137" s="133" t="s">
        <v>19</v>
      </c>
      <c r="H137" s="124" t="s">
        <v>326</v>
      </c>
      <c r="I137" s="133" t="s">
        <v>327</v>
      </c>
      <c r="J137" s="122">
        <v>536356</v>
      </c>
      <c r="K137" s="122">
        <f>SUM(L137:O137)</f>
        <v>536356</v>
      </c>
      <c r="L137" s="122">
        <v>0</v>
      </c>
      <c r="M137" s="122">
        <v>0</v>
      </c>
      <c r="N137" s="122">
        <v>536356</v>
      </c>
      <c r="O137" s="122">
        <v>0</v>
      </c>
      <c r="P137" s="98" t="s">
        <v>28</v>
      </c>
      <c r="Q137" s="153" t="s">
        <v>20</v>
      </c>
    </row>
    <row r="138" spans="1:17" ht="109.5" customHeight="1" thickBot="1" x14ac:dyDescent="0.3">
      <c r="A138" s="39">
        <v>2</v>
      </c>
      <c r="B138" s="50" t="s">
        <v>320</v>
      </c>
      <c r="C138" s="50">
        <v>4826112749</v>
      </c>
      <c r="D138" s="50" t="s">
        <v>333</v>
      </c>
      <c r="E138" s="50" t="s">
        <v>19</v>
      </c>
      <c r="F138" s="50" t="s">
        <v>19</v>
      </c>
      <c r="G138" s="50" t="s">
        <v>19</v>
      </c>
      <c r="H138" s="86" t="s">
        <v>334</v>
      </c>
      <c r="I138" s="50" t="s">
        <v>335</v>
      </c>
      <c r="J138" s="51">
        <v>34476</v>
      </c>
      <c r="K138" s="51">
        <f>SUM(L138:O138)</f>
        <v>34476</v>
      </c>
      <c r="L138" s="51">
        <v>0</v>
      </c>
      <c r="M138" s="51">
        <v>0</v>
      </c>
      <c r="N138" s="51">
        <v>34476</v>
      </c>
      <c r="O138" s="51">
        <v>0</v>
      </c>
      <c r="P138" s="82" t="s">
        <v>28</v>
      </c>
      <c r="Q138" s="105" t="s">
        <v>20</v>
      </c>
    </row>
    <row r="139" spans="1:17" s="22" customFormat="1" ht="32.25" customHeight="1" thickBot="1" x14ac:dyDescent="0.35">
      <c r="A139" s="175" t="s">
        <v>118</v>
      </c>
      <c r="B139" s="176"/>
      <c r="C139" s="26"/>
      <c r="D139" s="26"/>
      <c r="E139" s="21"/>
      <c r="F139" s="21"/>
      <c r="G139" s="21"/>
      <c r="H139" s="21"/>
      <c r="I139" s="21"/>
      <c r="J139" s="23">
        <f>SUM(J137:J138)</f>
        <v>570832</v>
      </c>
      <c r="K139" s="23">
        <f t="shared" ref="K139:O139" si="34">SUM(K137:K138)</f>
        <v>570832</v>
      </c>
      <c r="L139" s="23">
        <f t="shared" si="34"/>
        <v>0</v>
      </c>
      <c r="M139" s="23">
        <f t="shared" si="34"/>
        <v>0</v>
      </c>
      <c r="N139" s="23">
        <f t="shared" si="34"/>
        <v>570832</v>
      </c>
      <c r="O139" s="23">
        <f t="shared" si="34"/>
        <v>0</v>
      </c>
      <c r="P139" s="25"/>
      <c r="Q139" s="128"/>
    </row>
    <row r="140" spans="1:17" ht="109.5" customHeight="1" thickBot="1" x14ac:dyDescent="0.3">
      <c r="A140" s="36">
        <v>1</v>
      </c>
      <c r="B140" s="47" t="s">
        <v>347</v>
      </c>
      <c r="C140" s="47">
        <v>4824019769</v>
      </c>
      <c r="D140" s="146" t="s">
        <v>362</v>
      </c>
      <c r="E140" s="149" t="s">
        <v>348</v>
      </c>
      <c r="F140" s="149" t="s">
        <v>349</v>
      </c>
      <c r="G140" s="146" t="s">
        <v>19</v>
      </c>
      <c r="H140" s="146" t="s">
        <v>19</v>
      </c>
      <c r="I140" s="146" t="s">
        <v>19</v>
      </c>
      <c r="J140" s="147">
        <v>12878787.880000001</v>
      </c>
      <c r="K140" s="147">
        <f>SUM(L140:O140)</f>
        <v>12878787.879999999</v>
      </c>
      <c r="L140" s="147">
        <v>7650000</v>
      </c>
      <c r="M140" s="147">
        <v>3940909.09</v>
      </c>
      <c r="N140" s="147">
        <v>1287878.79</v>
      </c>
      <c r="O140" s="147">
        <v>0</v>
      </c>
      <c r="P140" s="148" t="s">
        <v>28</v>
      </c>
      <c r="Q140" s="154" t="s">
        <v>20</v>
      </c>
    </row>
    <row r="141" spans="1:17" s="22" customFormat="1" ht="32.25" customHeight="1" thickBot="1" x14ac:dyDescent="0.35">
      <c r="A141" s="175" t="s">
        <v>117</v>
      </c>
      <c r="B141" s="176"/>
      <c r="C141" s="26"/>
      <c r="D141" s="26"/>
      <c r="E141" s="21"/>
      <c r="F141" s="21"/>
      <c r="G141" s="21"/>
      <c r="H141" s="21"/>
      <c r="I141" s="21"/>
      <c r="J141" s="23">
        <f t="shared" ref="J141:O141" si="35">SUM(J140:J140)</f>
        <v>12878787.880000001</v>
      </c>
      <c r="K141" s="23">
        <f t="shared" si="35"/>
        <v>12878787.879999999</v>
      </c>
      <c r="L141" s="23">
        <f t="shared" si="35"/>
        <v>7650000</v>
      </c>
      <c r="M141" s="23">
        <f t="shared" si="35"/>
        <v>3940909.09</v>
      </c>
      <c r="N141" s="23">
        <f t="shared" si="35"/>
        <v>1287878.79</v>
      </c>
      <c r="O141" s="23">
        <f t="shared" si="35"/>
        <v>0</v>
      </c>
      <c r="P141" s="25"/>
      <c r="Q141" s="128"/>
    </row>
    <row r="142" spans="1:17" ht="109.5" customHeight="1" thickBot="1" x14ac:dyDescent="0.3">
      <c r="A142" s="36">
        <v>1</v>
      </c>
      <c r="B142" s="47" t="s">
        <v>350</v>
      </c>
      <c r="C142" s="47">
        <v>482601001</v>
      </c>
      <c r="D142" s="146" t="s">
        <v>362</v>
      </c>
      <c r="E142" s="149" t="s">
        <v>348</v>
      </c>
      <c r="F142" s="149" t="s">
        <v>349</v>
      </c>
      <c r="G142" s="146" t="s">
        <v>19</v>
      </c>
      <c r="H142" s="146" t="s">
        <v>19</v>
      </c>
      <c r="I142" s="146" t="s">
        <v>19</v>
      </c>
      <c r="J142" s="147">
        <v>1695418.13</v>
      </c>
      <c r="K142" s="147">
        <f>SUM(L142:O142)</f>
        <v>1695418.1300000001</v>
      </c>
      <c r="L142" s="147">
        <v>1007078.37</v>
      </c>
      <c r="M142" s="147">
        <v>518797.95</v>
      </c>
      <c r="N142" s="147">
        <v>169541.81</v>
      </c>
      <c r="O142" s="147">
        <v>0</v>
      </c>
      <c r="P142" s="148" t="s">
        <v>28</v>
      </c>
      <c r="Q142" s="154" t="s">
        <v>20</v>
      </c>
    </row>
    <row r="143" spans="1:17" s="22" customFormat="1" ht="32.25" customHeight="1" thickBot="1" x14ac:dyDescent="0.35">
      <c r="A143" s="175" t="s">
        <v>117</v>
      </c>
      <c r="B143" s="176"/>
      <c r="C143" s="26"/>
      <c r="D143" s="26"/>
      <c r="E143" s="21"/>
      <c r="F143" s="21"/>
      <c r="G143" s="21"/>
      <c r="H143" s="21"/>
      <c r="I143" s="21"/>
      <c r="J143" s="23">
        <f t="shared" ref="J143:O143" si="36">SUM(J142:J142)</f>
        <v>1695418.13</v>
      </c>
      <c r="K143" s="23">
        <f t="shared" si="36"/>
        <v>1695418.1300000001</v>
      </c>
      <c r="L143" s="23">
        <f t="shared" si="36"/>
        <v>1007078.37</v>
      </c>
      <c r="M143" s="23">
        <f t="shared" si="36"/>
        <v>518797.95</v>
      </c>
      <c r="N143" s="23">
        <f t="shared" si="36"/>
        <v>169541.81</v>
      </c>
      <c r="O143" s="23">
        <f t="shared" si="36"/>
        <v>0</v>
      </c>
      <c r="P143" s="25"/>
      <c r="Q143" s="128"/>
    </row>
    <row r="144" spans="1:17" ht="109.5" customHeight="1" thickBot="1" x14ac:dyDescent="0.3">
      <c r="A144" s="36">
        <v>1</v>
      </c>
      <c r="B144" s="47" t="s">
        <v>351</v>
      </c>
      <c r="C144" s="47">
        <v>4826030158</v>
      </c>
      <c r="D144" s="146" t="s">
        <v>362</v>
      </c>
      <c r="E144" s="149" t="s">
        <v>348</v>
      </c>
      <c r="F144" s="149" t="s">
        <v>349</v>
      </c>
      <c r="G144" s="146" t="s">
        <v>19</v>
      </c>
      <c r="H144" s="146" t="s">
        <v>19</v>
      </c>
      <c r="I144" s="146" t="s">
        <v>19</v>
      </c>
      <c r="J144" s="147">
        <v>12878787.880000001</v>
      </c>
      <c r="K144" s="147">
        <f>SUM(L144:O144)</f>
        <v>12878787.879999999</v>
      </c>
      <c r="L144" s="147">
        <v>7650000</v>
      </c>
      <c r="M144" s="147">
        <v>3940909.09</v>
      </c>
      <c r="N144" s="147">
        <v>1287878.79</v>
      </c>
      <c r="O144" s="147">
        <v>0</v>
      </c>
      <c r="P144" s="148" t="s">
        <v>28</v>
      </c>
      <c r="Q144" s="154" t="s">
        <v>20</v>
      </c>
    </row>
    <row r="145" spans="1:17" s="22" customFormat="1" ht="32.25" customHeight="1" thickBot="1" x14ac:dyDescent="0.35">
      <c r="A145" s="175" t="s">
        <v>117</v>
      </c>
      <c r="B145" s="176"/>
      <c r="C145" s="26"/>
      <c r="D145" s="26"/>
      <c r="E145" s="21"/>
      <c r="F145" s="21"/>
      <c r="G145" s="21"/>
      <c r="H145" s="21"/>
      <c r="I145" s="21"/>
      <c r="J145" s="23">
        <f t="shared" ref="J145:O145" si="37">SUM(J144:J144)</f>
        <v>12878787.880000001</v>
      </c>
      <c r="K145" s="23">
        <f>SUM(K144:K144)</f>
        <v>12878787.879999999</v>
      </c>
      <c r="L145" s="23">
        <f>SUM(L144:L144)</f>
        <v>7650000</v>
      </c>
      <c r="M145" s="23">
        <f t="shared" si="37"/>
        <v>3940909.09</v>
      </c>
      <c r="N145" s="23">
        <f t="shared" si="37"/>
        <v>1287878.79</v>
      </c>
      <c r="O145" s="23">
        <f t="shared" si="37"/>
        <v>0</v>
      </c>
      <c r="P145" s="25"/>
      <c r="Q145" s="128"/>
    </row>
    <row r="146" spans="1:17" ht="109.5" customHeight="1" thickBot="1" x14ac:dyDescent="0.3">
      <c r="A146" s="36">
        <v>1</v>
      </c>
      <c r="B146" s="47" t="s">
        <v>352</v>
      </c>
      <c r="C146" s="47">
        <v>4824023451</v>
      </c>
      <c r="D146" s="146" t="s">
        <v>362</v>
      </c>
      <c r="E146" s="149" t="s">
        <v>348</v>
      </c>
      <c r="F146" s="149" t="s">
        <v>349</v>
      </c>
      <c r="G146" s="146" t="s">
        <v>19</v>
      </c>
      <c r="H146" s="146" t="s">
        <v>19</v>
      </c>
      <c r="I146" s="146" t="s">
        <v>19</v>
      </c>
      <c r="J146" s="147">
        <v>12878787.880000001</v>
      </c>
      <c r="K146" s="147">
        <f>SUM(L146:O146)</f>
        <v>12878787.879999999</v>
      </c>
      <c r="L146" s="147">
        <v>7650000</v>
      </c>
      <c r="M146" s="147">
        <v>3940909.09</v>
      </c>
      <c r="N146" s="147">
        <v>1287878.79</v>
      </c>
      <c r="O146" s="147">
        <v>0</v>
      </c>
      <c r="P146" s="148" t="s">
        <v>28</v>
      </c>
      <c r="Q146" s="154" t="s">
        <v>20</v>
      </c>
    </row>
    <row r="147" spans="1:17" s="22" customFormat="1" ht="32.25" customHeight="1" thickBot="1" x14ac:dyDescent="0.35">
      <c r="A147" s="175" t="s">
        <v>117</v>
      </c>
      <c r="B147" s="176"/>
      <c r="C147" s="26"/>
      <c r="D147" s="26"/>
      <c r="E147" s="21"/>
      <c r="F147" s="21"/>
      <c r="G147" s="21"/>
      <c r="H147" s="21"/>
      <c r="I147" s="21"/>
      <c r="J147" s="23">
        <f t="shared" ref="J147:O147" si="38">SUM(J146:J146)</f>
        <v>12878787.880000001</v>
      </c>
      <c r="K147" s="23">
        <f t="shared" si="38"/>
        <v>12878787.879999999</v>
      </c>
      <c r="L147" s="23">
        <f t="shared" si="38"/>
        <v>7650000</v>
      </c>
      <c r="M147" s="23">
        <f t="shared" si="38"/>
        <v>3940909.09</v>
      </c>
      <c r="N147" s="23">
        <f t="shared" si="38"/>
        <v>1287878.79</v>
      </c>
      <c r="O147" s="23">
        <f t="shared" si="38"/>
        <v>0</v>
      </c>
      <c r="P147" s="25"/>
      <c r="Q147" s="128"/>
    </row>
    <row r="148" spans="1:17" ht="109.5" customHeight="1" thickBot="1" x14ac:dyDescent="0.3">
      <c r="A148" s="36">
        <v>1</v>
      </c>
      <c r="B148" s="47" t="s">
        <v>353</v>
      </c>
      <c r="C148" s="47">
        <v>4826029000</v>
      </c>
      <c r="D148" s="146" t="s">
        <v>362</v>
      </c>
      <c r="E148" s="149" t="s">
        <v>348</v>
      </c>
      <c r="F148" s="149" t="s">
        <v>349</v>
      </c>
      <c r="G148" s="146" t="s">
        <v>19</v>
      </c>
      <c r="H148" s="146" t="s">
        <v>19</v>
      </c>
      <c r="I148" s="146" t="s">
        <v>19</v>
      </c>
      <c r="J148" s="147">
        <v>12878787.880000001</v>
      </c>
      <c r="K148" s="147">
        <f>SUM(L148:O148)</f>
        <v>12878787.879999999</v>
      </c>
      <c r="L148" s="147">
        <v>7650000</v>
      </c>
      <c r="M148" s="147">
        <v>3940909.09</v>
      </c>
      <c r="N148" s="147">
        <v>1287878.79</v>
      </c>
      <c r="O148" s="147">
        <v>0</v>
      </c>
      <c r="P148" s="148" t="s">
        <v>28</v>
      </c>
      <c r="Q148" s="154" t="s">
        <v>20</v>
      </c>
    </row>
    <row r="149" spans="1:17" s="22" customFormat="1" ht="32.25" customHeight="1" thickBot="1" x14ac:dyDescent="0.35">
      <c r="A149" s="175" t="s">
        <v>117</v>
      </c>
      <c r="B149" s="176"/>
      <c r="C149" s="26"/>
      <c r="D149" s="26"/>
      <c r="E149" s="21"/>
      <c r="F149" s="21"/>
      <c r="G149" s="21"/>
      <c r="H149" s="21"/>
      <c r="I149" s="21"/>
      <c r="J149" s="23">
        <f t="shared" ref="J149:O149" si="39">SUM(J148:J148)</f>
        <v>12878787.880000001</v>
      </c>
      <c r="K149" s="23">
        <f t="shared" si="39"/>
        <v>12878787.879999999</v>
      </c>
      <c r="L149" s="23">
        <f t="shared" si="39"/>
        <v>7650000</v>
      </c>
      <c r="M149" s="23">
        <f t="shared" si="39"/>
        <v>3940909.09</v>
      </c>
      <c r="N149" s="23">
        <f t="shared" si="39"/>
        <v>1287878.79</v>
      </c>
      <c r="O149" s="23">
        <f t="shared" si="39"/>
        <v>0</v>
      </c>
      <c r="P149" s="25"/>
      <c r="Q149" s="128"/>
    </row>
    <row r="150" spans="1:17" ht="109.5" customHeight="1" thickBot="1" x14ac:dyDescent="0.3">
      <c r="A150" s="36">
        <v>1</v>
      </c>
      <c r="B150" s="47" t="s">
        <v>354</v>
      </c>
      <c r="C150" s="47">
        <v>4823016290</v>
      </c>
      <c r="D150" s="146" t="s">
        <v>362</v>
      </c>
      <c r="E150" s="149" t="s">
        <v>348</v>
      </c>
      <c r="F150" s="149" t="s">
        <v>349</v>
      </c>
      <c r="G150" s="146" t="s">
        <v>19</v>
      </c>
      <c r="H150" s="146" t="s">
        <v>19</v>
      </c>
      <c r="I150" s="146" t="s">
        <v>19</v>
      </c>
      <c r="J150" s="147">
        <v>12878787.880000001</v>
      </c>
      <c r="K150" s="147">
        <f>SUM(L150:O150)</f>
        <v>12878787.879999999</v>
      </c>
      <c r="L150" s="147">
        <v>7650000</v>
      </c>
      <c r="M150" s="147">
        <v>3940909.09</v>
      </c>
      <c r="N150" s="147">
        <v>1287878.79</v>
      </c>
      <c r="O150" s="147">
        <v>0</v>
      </c>
      <c r="P150" s="148" t="s">
        <v>28</v>
      </c>
      <c r="Q150" s="154" t="s">
        <v>20</v>
      </c>
    </row>
    <row r="151" spans="1:17" s="22" customFormat="1" ht="32.25" customHeight="1" thickBot="1" x14ac:dyDescent="0.35">
      <c r="A151" s="175" t="s">
        <v>117</v>
      </c>
      <c r="B151" s="176"/>
      <c r="C151" s="26"/>
      <c r="D151" s="26"/>
      <c r="E151" s="21"/>
      <c r="F151" s="21"/>
      <c r="G151" s="21"/>
      <c r="H151" s="21"/>
      <c r="I151" s="21"/>
      <c r="J151" s="23">
        <f t="shared" ref="J151:O151" si="40">SUM(J150:J150)</f>
        <v>12878787.880000001</v>
      </c>
      <c r="K151" s="23">
        <f t="shared" si="40"/>
        <v>12878787.879999999</v>
      </c>
      <c r="L151" s="23">
        <f t="shared" si="40"/>
        <v>7650000</v>
      </c>
      <c r="M151" s="23">
        <f t="shared" si="40"/>
        <v>3940909.09</v>
      </c>
      <c r="N151" s="23">
        <f t="shared" si="40"/>
        <v>1287878.79</v>
      </c>
      <c r="O151" s="23">
        <f t="shared" si="40"/>
        <v>0</v>
      </c>
      <c r="P151" s="25"/>
      <c r="Q151" s="128"/>
    </row>
    <row r="152" spans="1:17" ht="109.5" customHeight="1" thickBot="1" x14ac:dyDescent="0.3">
      <c r="A152" s="36">
        <v>1</v>
      </c>
      <c r="B152" s="47" t="s">
        <v>355</v>
      </c>
      <c r="C152" s="47">
        <v>4824022634</v>
      </c>
      <c r="D152" s="146" t="s">
        <v>362</v>
      </c>
      <c r="E152" s="149" t="s">
        <v>348</v>
      </c>
      <c r="F152" s="149" t="s">
        <v>349</v>
      </c>
      <c r="G152" s="146" t="s">
        <v>19</v>
      </c>
      <c r="H152" s="146" t="s">
        <v>19</v>
      </c>
      <c r="I152" s="146" t="s">
        <v>19</v>
      </c>
      <c r="J152" s="147">
        <v>12878787.880000001</v>
      </c>
      <c r="K152" s="147">
        <f>SUM(L152:O152)</f>
        <v>12878787.879999999</v>
      </c>
      <c r="L152" s="147">
        <v>7650000</v>
      </c>
      <c r="M152" s="147">
        <v>3940909.09</v>
      </c>
      <c r="N152" s="147">
        <v>1287878.79</v>
      </c>
      <c r="O152" s="147">
        <v>0</v>
      </c>
      <c r="P152" s="148" t="s">
        <v>28</v>
      </c>
      <c r="Q152" s="154" t="s">
        <v>20</v>
      </c>
    </row>
    <row r="153" spans="1:17" s="22" customFormat="1" ht="32.25" customHeight="1" thickBot="1" x14ac:dyDescent="0.35">
      <c r="A153" s="175" t="s">
        <v>117</v>
      </c>
      <c r="B153" s="176"/>
      <c r="C153" s="26"/>
      <c r="D153" s="26"/>
      <c r="E153" s="21"/>
      <c r="F153" s="21"/>
      <c r="G153" s="21"/>
      <c r="H153" s="21"/>
      <c r="I153" s="21"/>
      <c r="J153" s="23">
        <f t="shared" ref="J153:O153" si="41">SUM(J152:J152)</f>
        <v>12878787.880000001</v>
      </c>
      <c r="K153" s="23">
        <f t="shared" si="41"/>
        <v>12878787.879999999</v>
      </c>
      <c r="L153" s="23">
        <f t="shared" si="41"/>
        <v>7650000</v>
      </c>
      <c r="M153" s="23">
        <f t="shared" si="41"/>
        <v>3940909.09</v>
      </c>
      <c r="N153" s="23">
        <f t="shared" si="41"/>
        <v>1287878.79</v>
      </c>
      <c r="O153" s="23">
        <f t="shared" si="41"/>
        <v>0</v>
      </c>
      <c r="P153" s="25"/>
      <c r="Q153" s="128"/>
    </row>
    <row r="154" spans="1:17" ht="109.5" customHeight="1" thickBot="1" x14ac:dyDescent="0.3">
      <c r="A154" s="36">
        <v>1</v>
      </c>
      <c r="B154" s="47" t="s">
        <v>356</v>
      </c>
      <c r="C154" s="47">
        <v>4824019448</v>
      </c>
      <c r="D154" s="146" t="s">
        <v>362</v>
      </c>
      <c r="E154" s="149" t="s">
        <v>348</v>
      </c>
      <c r="F154" s="149" t="s">
        <v>349</v>
      </c>
      <c r="G154" s="146" t="s">
        <v>19</v>
      </c>
      <c r="H154" s="146" t="s">
        <v>19</v>
      </c>
      <c r="I154" s="146" t="s">
        <v>19</v>
      </c>
      <c r="J154" s="147">
        <v>12878787.880000001</v>
      </c>
      <c r="K154" s="147">
        <f>SUM(L154:O154)</f>
        <v>12878787.879999999</v>
      </c>
      <c r="L154" s="147">
        <v>7650000</v>
      </c>
      <c r="M154" s="147">
        <v>3940909.09</v>
      </c>
      <c r="N154" s="147">
        <v>1287878.79</v>
      </c>
      <c r="O154" s="147">
        <v>0</v>
      </c>
      <c r="P154" s="148" t="s">
        <v>28</v>
      </c>
      <c r="Q154" s="154" t="s">
        <v>20</v>
      </c>
    </row>
    <row r="155" spans="1:17" s="22" customFormat="1" ht="32.25" customHeight="1" thickBot="1" x14ac:dyDescent="0.35">
      <c r="A155" s="175" t="s">
        <v>117</v>
      </c>
      <c r="B155" s="176"/>
      <c r="C155" s="26"/>
      <c r="D155" s="26"/>
      <c r="E155" s="21"/>
      <c r="F155" s="21"/>
      <c r="G155" s="21"/>
      <c r="H155" s="21"/>
      <c r="I155" s="21"/>
      <c r="J155" s="23">
        <f t="shared" ref="J155:O155" si="42">SUM(J154:J154)</f>
        <v>12878787.880000001</v>
      </c>
      <c r="K155" s="23">
        <f t="shared" si="42"/>
        <v>12878787.879999999</v>
      </c>
      <c r="L155" s="23">
        <f t="shared" si="42"/>
        <v>7650000</v>
      </c>
      <c r="M155" s="23">
        <f t="shared" si="42"/>
        <v>3940909.09</v>
      </c>
      <c r="N155" s="23">
        <f t="shared" si="42"/>
        <v>1287878.79</v>
      </c>
      <c r="O155" s="23">
        <f t="shared" si="42"/>
        <v>0</v>
      </c>
      <c r="P155" s="25"/>
      <c r="Q155" s="128"/>
    </row>
    <row r="156" spans="1:17" ht="109.5" customHeight="1" thickBot="1" x14ac:dyDescent="0.3">
      <c r="A156" s="36">
        <v>1</v>
      </c>
      <c r="B156" s="47" t="s">
        <v>357</v>
      </c>
      <c r="C156" s="47">
        <v>4824017923</v>
      </c>
      <c r="D156" s="146" t="s">
        <v>362</v>
      </c>
      <c r="E156" s="149" t="s">
        <v>348</v>
      </c>
      <c r="F156" s="149" t="s">
        <v>349</v>
      </c>
      <c r="G156" s="146" t="s">
        <v>19</v>
      </c>
      <c r="H156" s="146" t="s">
        <v>19</v>
      </c>
      <c r="I156" s="146" t="s">
        <v>19</v>
      </c>
      <c r="J156" s="147">
        <v>12878787.880000001</v>
      </c>
      <c r="K156" s="147">
        <f>SUM(L156:O156)</f>
        <v>12878787.879999999</v>
      </c>
      <c r="L156" s="147">
        <v>7650000</v>
      </c>
      <c r="M156" s="147">
        <v>3940909.09</v>
      </c>
      <c r="N156" s="147">
        <v>1287878.79</v>
      </c>
      <c r="O156" s="147">
        <v>0</v>
      </c>
      <c r="P156" s="148" t="s">
        <v>28</v>
      </c>
      <c r="Q156" s="154" t="s">
        <v>20</v>
      </c>
    </row>
    <row r="157" spans="1:17" s="22" customFormat="1" ht="32.25" customHeight="1" thickBot="1" x14ac:dyDescent="0.35">
      <c r="A157" s="175" t="s">
        <v>117</v>
      </c>
      <c r="B157" s="176"/>
      <c r="C157" s="26"/>
      <c r="D157" s="26"/>
      <c r="E157" s="21"/>
      <c r="F157" s="21"/>
      <c r="G157" s="21"/>
      <c r="H157" s="21"/>
      <c r="I157" s="21"/>
      <c r="J157" s="23">
        <f t="shared" ref="J157:O157" si="43">SUM(J156:J156)</f>
        <v>12878787.880000001</v>
      </c>
      <c r="K157" s="23">
        <f t="shared" si="43"/>
        <v>12878787.879999999</v>
      </c>
      <c r="L157" s="23">
        <f t="shared" si="43"/>
        <v>7650000</v>
      </c>
      <c r="M157" s="23">
        <f t="shared" si="43"/>
        <v>3940909.09</v>
      </c>
      <c r="N157" s="23">
        <f t="shared" si="43"/>
        <v>1287878.79</v>
      </c>
      <c r="O157" s="23">
        <f t="shared" si="43"/>
        <v>0</v>
      </c>
      <c r="P157" s="25"/>
      <c r="Q157" s="128"/>
    </row>
    <row r="158" spans="1:17" ht="109.5" customHeight="1" thickBot="1" x14ac:dyDescent="0.3">
      <c r="A158" s="36">
        <v>1</v>
      </c>
      <c r="B158" s="47" t="s">
        <v>358</v>
      </c>
      <c r="C158" s="47">
        <v>4826030119</v>
      </c>
      <c r="D158" s="146" t="s">
        <v>362</v>
      </c>
      <c r="E158" s="149" t="s">
        <v>348</v>
      </c>
      <c r="F158" s="149" t="s">
        <v>349</v>
      </c>
      <c r="G158" s="146" t="s">
        <v>19</v>
      </c>
      <c r="H158" s="146" t="s">
        <v>19</v>
      </c>
      <c r="I158" s="146" t="s">
        <v>19</v>
      </c>
      <c r="J158" s="147">
        <v>12878787.880000001</v>
      </c>
      <c r="K158" s="147">
        <f>SUM(L158:O158)</f>
        <v>12878787.879999999</v>
      </c>
      <c r="L158" s="147">
        <v>7650000</v>
      </c>
      <c r="M158" s="147">
        <v>3940909.09</v>
      </c>
      <c r="N158" s="147">
        <v>1287878.79</v>
      </c>
      <c r="O158" s="147">
        <v>0</v>
      </c>
      <c r="P158" s="148" t="s">
        <v>28</v>
      </c>
      <c r="Q158" s="154" t="s">
        <v>20</v>
      </c>
    </row>
    <row r="159" spans="1:17" s="22" customFormat="1" ht="32.25" customHeight="1" thickBot="1" x14ac:dyDescent="0.35">
      <c r="A159" s="175" t="s">
        <v>117</v>
      </c>
      <c r="B159" s="176"/>
      <c r="C159" s="26"/>
      <c r="D159" s="26"/>
      <c r="E159" s="21"/>
      <c r="F159" s="21"/>
      <c r="G159" s="21"/>
      <c r="H159" s="21"/>
      <c r="I159" s="21"/>
      <c r="J159" s="23">
        <f t="shared" ref="J159:O159" si="44">SUM(J158:J158)</f>
        <v>12878787.880000001</v>
      </c>
      <c r="K159" s="23">
        <f t="shared" si="44"/>
        <v>12878787.879999999</v>
      </c>
      <c r="L159" s="23">
        <f t="shared" si="44"/>
        <v>7650000</v>
      </c>
      <c r="M159" s="23">
        <f t="shared" si="44"/>
        <v>3940909.09</v>
      </c>
      <c r="N159" s="23">
        <f t="shared" si="44"/>
        <v>1287878.79</v>
      </c>
      <c r="O159" s="23">
        <f t="shared" si="44"/>
        <v>0</v>
      </c>
      <c r="P159" s="25"/>
      <c r="Q159" s="128"/>
    </row>
    <row r="160" spans="1:17" ht="47.25" customHeight="1" x14ac:dyDescent="0.25">
      <c r="A160" s="187" t="s">
        <v>359</v>
      </c>
      <c r="B160" s="188"/>
      <c r="C160" s="188"/>
      <c r="D160" s="188"/>
      <c r="E160" s="30"/>
      <c r="F160" s="30"/>
      <c r="G160" s="30"/>
      <c r="H160" s="31"/>
      <c r="I160" s="31"/>
      <c r="J160" s="32">
        <f>J114+J117+J120+J122+J125+J127+J129+J136+J139+J141+J143+J145+J147+J149+J151+J153+J155+J157+J159</f>
        <v>328441395.44</v>
      </c>
      <c r="K160" s="32">
        <f>K161+K162+K163</f>
        <v>328441395.44</v>
      </c>
      <c r="L160" s="32">
        <f t="shared" ref="L160:O160" si="45">L114+L117+L120+L122+L125+L127+L129+L136+L139+L141+L143+L145+L147+L149+L151+L153+L155+L157+L159</f>
        <v>69857078.370000005</v>
      </c>
      <c r="M160" s="32">
        <f t="shared" si="45"/>
        <v>35986979.759999998</v>
      </c>
      <c r="N160" s="32">
        <f t="shared" si="45"/>
        <v>222597337.30999994</v>
      </c>
      <c r="O160" s="32">
        <f t="shared" si="45"/>
        <v>0</v>
      </c>
      <c r="P160" s="33"/>
      <c r="Q160" s="34"/>
    </row>
    <row r="161" spans="1:17" ht="47.25" customHeight="1" x14ac:dyDescent="0.25">
      <c r="A161" s="6" t="s">
        <v>360</v>
      </c>
      <c r="B161" s="7"/>
      <c r="C161" s="10"/>
      <c r="D161" s="7"/>
      <c r="E161" s="7"/>
      <c r="F161" s="7"/>
      <c r="G161" s="7"/>
      <c r="H161" s="7"/>
      <c r="I161" s="7"/>
      <c r="J161" s="11">
        <f>SUM(J140+J142+J144+J146+J148+J150+J152+J154+J156+J158)</f>
        <v>117604509.05</v>
      </c>
      <c r="K161" s="11">
        <f>SUM(K140+K142+K144+K146+K148+K150+K152+K154+K156+K158)</f>
        <v>117604509.04999997</v>
      </c>
      <c r="L161" s="11">
        <f t="shared" ref="L161:O161" si="46">SUM(L140+L142+L144+L146+L148+L150+L152+L154+L156+L158)</f>
        <v>69857078.370000005</v>
      </c>
      <c r="M161" s="11">
        <f t="shared" si="46"/>
        <v>35986979.759999998</v>
      </c>
      <c r="N161" s="11">
        <f t="shared" si="46"/>
        <v>11760450.919999998</v>
      </c>
      <c r="O161" s="11">
        <f t="shared" si="46"/>
        <v>0</v>
      </c>
      <c r="P161" s="14"/>
      <c r="Q161" s="16"/>
    </row>
    <row r="162" spans="1:17" ht="47.25" customHeight="1" x14ac:dyDescent="0.25">
      <c r="A162" s="8" t="s">
        <v>307</v>
      </c>
      <c r="B162" s="9"/>
      <c r="C162" s="12"/>
      <c r="D162" s="9"/>
      <c r="E162" s="9"/>
      <c r="F162" s="9"/>
      <c r="G162" s="9"/>
      <c r="H162" s="9"/>
      <c r="I162" s="9"/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5"/>
      <c r="Q162" s="17"/>
    </row>
    <row r="163" spans="1:17" ht="47.25" customHeight="1" thickBot="1" x14ac:dyDescent="0.3">
      <c r="A163" s="43" t="s">
        <v>336</v>
      </c>
      <c r="B163" s="44"/>
      <c r="C163" s="44"/>
      <c r="D163" s="44"/>
      <c r="E163" s="44"/>
      <c r="F163" s="44"/>
      <c r="G163" s="44"/>
      <c r="H163" s="44"/>
      <c r="I163" s="44"/>
      <c r="J163" s="45">
        <f>J73+J74+J75+J76+J77+J78+J79+J80+J81+J82+J83+J84+J85+J86+J87+J88+J89+J90+J91+J92+J93+J94+J95+J96+J97+J98+J99+J100+J101+J102+J103+J104+J105+J106+J107+J108+J109+J110+J111+J112+J113+J115+J116+J118+J119+J121+J123+J124+J126+J128+J130+J131+J132+J133+J134+J135+J137+J138</f>
        <v>210836886.39000002</v>
      </c>
      <c r="K163" s="45">
        <f t="shared" ref="K163:O163" si="47">K73+K74+K75+K76+K77+K78+K79+K80+K81+K82+K83+K84+K85+K86+K87+K88+K89+K90+K91+K92+K93+K94+K95+K96+K97+K98+K99+K100+K101+K102+K103+K104+K105+K106+K107+K108+K109+K110+K111+K112+K113+K115+K116+K118+K119+K121+K123+K124+K126+K128+K130+K131+K132+K133+K134+K135+K137+K138</f>
        <v>210836886.39000002</v>
      </c>
      <c r="L163" s="45">
        <f t="shared" si="47"/>
        <v>0</v>
      </c>
      <c r="M163" s="45">
        <f t="shared" si="47"/>
        <v>0</v>
      </c>
      <c r="N163" s="45">
        <f t="shared" si="47"/>
        <v>210836886.39000002</v>
      </c>
      <c r="O163" s="45">
        <f t="shared" si="47"/>
        <v>0</v>
      </c>
      <c r="P163" s="18"/>
      <c r="Q163" s="19"/>
    </row>
    <row r="164" spans="1:17" s="42" customFormat="1" ht="60" customHeight="1" thickBot="1" x14ac:dyDescent="0.3">
      <c r="A164" s="177" t="s">
        <v>391</v>
      </c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9"/>
    </row>
    <row r="165" spans="1:17" ht="109.5" customHeight="1" x14ac:dyDescent="0.25">
      <c r="A165" s="36">
        <v>1</v>
      </c>
      <c r="B165" s="47" t="s">
        <v>26</v>
      </c>
      <c r="C165" s="47">
        <v>4826129661</v>
      </c>
      <c r="D165" s="47" t="s">
        <v>264</v>
      </c>
      <c r="E165" s="47" t="s">
        <v>19</v>
      </c>
      <c r="F165" s="47" t="s">
        <v>19</v>
      </c>
      <c r="G165" s="47" t="s">
        <v>19</v>
      </c>
      <c r="H165" s="85" t="s">
        <v>144</v>
      </c>
      <c r="I165" s="71" t="s">
        <v>265</v>
      </c>
      <c r="J165" s="48">
        <v>20000000</v>
      </c>
      <c r="K165" s="48">
        <f>SUM(L165:O165)</f>
        <v>20000000</v>
      </c>
      <c r="L165" s="48">
        <v>0</v>
      </c>
      <c r="M165" s="48">
        <v>0</v>
      </c>
      <c r="N165" s="48">
        <v>20000000</v>
      </c>
      <c r="O165" s="48">
        <v>0</v>
      </c>
      <c r="P165" s="79" t="s">
        <v>22</v>
      </c>
      <c r="Q165" s="142" t="s">
        <v>20</v>
      </c>
    </row>
    <row r="166" spans="1:17" ht="109.5" customHeight="1" x14ac:dyDescent="0.25">
      <c r="A166" s="38">
        <f t="shared" ref="A166:A191" si="48">A165+1</f>
        <v>2</v>
      </c>
      <c r="B166" s="59" t="s">
        <v>26</v>
      </c>
      <c r="C166" s="59">
        <v>4826129661</v>
      </c>
      <c r="D166" s="64" t="s">
        <v>266</v>
      </c>
      <c r="E166" s="27" t="s">
        <v>19</v>
      </c>
      <c r="F166" s="27" t="s">
        <v>19</v>
      </c>
      <c r="G166" s="27" t="s">
        <v>19</v>
      </c>
      <c r="H166" s="63" t="s">
        <v>144</v>
      </c>
      <c r="I166" s="61" t="s">
        <v>265</v>
      </c>
      <c r="J166" s="65">
        <v>1200000</v>
      </c>
      <c r="K166" s="28">
        <f>SUM(L166:O166)</f>
        <v>1200000</v>
      </c>
      <c r="L166" s="28">
        <v>0</v>
      </c>
      <c r="M166" s="28">
        <v>0</v>
      </c>
      <c r="N166" s="65">
        <v>1200000</v>
      </c>
      <c r="O166" s="28">
        <v>0</v>
      </c>
      <c r="P166" s="29" t="s">
        <v>22</v>
      </c>
      <c r="Q166" s="141" t="s">
        <v>20</v>
      </c>
    </row>
    <row r="167" spans="1:17" ht="109.5" customHeight="1" thickBot="1" x14ac:dyDescent="0.3">
      <c r="A167" s="38">
        <f t="shared" si="48"/>
        <v>3</v>
      </c>
      <c r="B167" s="59" t="s">
        <v>26</v>
      </c>
      <c r="C167" s="59">
        <v>4826129661</v>
      </c>
      <c r="D167" s="27" t="s">
        <v>266</v>
      </c>
      <c r="E167" s="27" t="s">
        <v>19</v>
      </c>
      <c r="F167" s="27" t="s">
        <v>19</v>
      </c>
      <c r="G167" s="27" t="s">
        <v>19</v>
      </c>
      <c r="H167" s="63" t="s">
        <v>144</v>
      </c>
      <c r="I167" s="61" t="s">
        <v>265</v>
      </c>
      <c r="J167" s="65">
        <v>3000000</v>
      </c>
      <c r="K167" s="28">
        <f>SUM(L167:O167)</f>
        <v>3000000</v>
      </c>
      <c r="L167" s="28">
        <v>0</v>
      </c>
      <c r="M167" s="28">
        <v>0</v>
      </c>
      <c r="N167" s="65">
        <v>3000000</v>
      </c>
      <c r="O167" s="28">
        <v>0</v>
      </c>
      <c r="P167" s="29" t="s">
        <v>22</v>
      </c>
      <c r="Q167" s="141" t="s">
        <v>20</v>
      </c>
    </row>
    <row r="168" spans="1:17" s="22" customFormat="1" ht="32.25" customHeight="1" thickBot="1" x14ac:dyDescent="0.35">
      <c r="A168" s="175" t="s">
        <v>121</v>
      </c>
      <c r="B168" s="176"/>
      <c r="C168" s="26"/>
      <c r="D168" s="26"/>
      <c r="E168" s="21"/>
      <c r="F168" s="21"/>
      <c r="G168" s="21"/>
      <c r="H168" s="21"/>
      <c r="I168" s="21"/>
      <c r="J168" s="23">
        <f>SUM(J165:J167)</f>
        <v>24200000</v>
      </c>
      <c r="K168" s="23">
        <f t="shared" ref="K168:O168" si="49">SUM(K165:K167)</f>
        <v>24200000</v>
      </c>
      <c r="L168" s="23">
        <f t="shared" si="49"/>
        <v>0</v>
      </c>
      <c r="M168" s="23">
        <f t="shared" si="49"/>
        <v>0</v>
      </c>
      <c r="N168" s="23">
        <f t="shared" si="49"/>
        <v>24200000</v>
      </c>
      <c r="O168" s="23">
        <f t="shared" si="49"/>
        <v>0</v>
      </c>
      <c r="P168" s="25"/>
      <c r="Q168" s="128"/>
    </row>
    <row r="169" spans="1:17" ht="75.75" thickBot="1" x14ac:dyDescent="0.3">
      <c r="A169" s="38">
        <v>1</v>
      </c>
      <c r="B169" s="59" t="s">
        <v>113</v>
      </c>
      <c r="C169" s="59">
        <v>4826001213</v>
      </c>
      <c r="D169" s="27" t="s">
        <v>276</v>
      </c>
      <c r="E169" s="27" t="s">
        <v>19</v>
      </c>
      <c r="F169" s="27" t="s">
        <v>19</v>
      </c>
      <c r="G169" s="27" t="s">
        <v>19</v>
      </c>
      <c r="H169" s="27" t="s">
        <v>19</v>
      </c>
      <c r="I169" s="61" t="s">
        <v>277</v>
      </c>
      <c r="J169" s="65">
        <v>2000000</v>
      </c>
      <c r="K169" s="28">
        <f>SUM(L169:O169)</f>
        <v>2000000</v>
      </c>
      <c r="L169" s="28">
        <v>0</v>
      </c>
      <c r="M169" s="28">
        <v>0</v>
      </c>
      <c r="N169" s="28">
        <v>2000000</v>
      </c>
      <c r="O169" s="28">
        <v>0</v>
      </c>
      <c r="P169" s="29" t="s">
        <v>22</v>
      </c>
      <c r="Q169" s="141" t="s">
        <v>20</v>
      </c>
    </row>
    <row r="170" spans="1:17" s="22" customFormat="1" ht="32.25" customHeight="1" thickBot="1" x14ac:dyDescent="0.35">
      <c r="A170" s="175" t="s">
        <v>117</v>
      </c>
      <c r="B170" s="176"/>
      <c r="C170" s="26"/>
      <c r="D170" s="26"/>
      <c r="E170" s="21"/>
      <c r="F170" s="21"/>
      <c r="G170" s="21"/>
      <c r="H170" s="21"/>
      <c r="I170" s="21"/>
      <c r="J170" s="23">
        <f>SUM(J169)</f>
        <v>2000000</v>
      </c>
      <c r="K170" s="23">
        <f t="shared" ref="K170:O170" si="50">SUM(K169)</f>
        <v>2000000</v>
      </c>
      <c r="L170" s="23">
        <f t="shared" si="50"/>
        <v>0</v>
      </c>
      <c r="M170" s="23">
        <f t="shared" si="50"/>
        <v>0</v>
      </c>
      <c r="N170" s="23">
        <f t="shared" si="50"/>
        <v>2000000</v>
      </c>
      <c r="O170" s="23">
        <f t="shared" si="50"/>
        <v>0</v>
      </c>
      <c r="P170" s="25"/>
      <c r="Q170" s="128"/>
    </row>
    <row r="171" spans="1:17" ht="109.5" customHeight="1" thickBot="1" x14ac:dyDescent="0.3">
      <c r="A171" s="36">
        <v>1</v>
      </c>
      <c r="B171" s="47" t="s">
        <v>34</v>
      </c>
      <c r="C171" s="47">
        <v>4826044859</v>
      </c>
      <c r="D171" s="47" t="s">
        <v>255</v>
      </c>
      <c r="E171" s="47" t="s">
        <v>19</v>
      </c>
      <c r="F171" s="47" t="s">
        <v>19</v>
      </c>
      <c r="G171" s="47" t="s">
        <v>19</v>
      </c>
      <c r="H171" s="85" t="s">
        <v>256</v>
      </c>
      <c r="I171" s="71" t="s">
        <v>257</v>
      </c>
      <c r="J171" s="48">
        <v>90000</v>
      </c>
      <c r="K171" s="48">
        <f>SUM(L171:O171)</f>
        <v>90000</v>
      </c>
      <c r="L171" s="48">
        <v>0</v>
      </c>
      <c r="M171" s="48">
        <v>0</v>
      </c>
      <c r="N171" s="48">
        <v>90000</v>
      </c>
      <c r="O171" s="48">
        <v>0</v>
      </c>
      <c r="P171" s="79" t="s">
        <v>22</v>
      </c>
      <c r="Q171" s="142" t="s">
        <v>20</v>
      </c>
    </row>
    <row r="172" spans="1:17" s="22" customFormat="1" ht="32.25" customHeight="1" thickBot="1" x14ac:dyDescent="0.35">
      <c r="A172" s="175" t="s">
        <v>117</v>
      </c>
      <c r="B172" s="176"/>
      <c r="C172" s="26"/>
      <c r="D172" s="26"/>
      <c r="E172" s="21"/>
      <c r="F172" s="21"/>
      <c r="G172" s="21"/>
      <c r="H172" s="21"/>
      <c r="I172" s="21"/>
      <c r="J172" s="23">
        <f t="shared" ref="J172:O172" si="51">SUM(J171:J171)</f>
        <v>90000</v>
      </c>
      <c r="K172" s="23">
        <f t="shared" si="51"/>
        <v>90000</v>
      </c>
      <c r="L172" s="23">
        <f t="shared" si="51"/>
        <v>0</v>
      </c>
      <c r="M172" s="23">
        <f t="shared" si="51"/>
        <v>0</v>
      </c>
      <c r="N172" s="23">
        <f t="shared" si="51"/>
        <v>90000</v>
      </c>
      <c r="O172" s="23">
        <f t="shared" si="51"/>
        <v>0</v>
      </c>
      <c r="P172" s="25"/>
      <c r="Q172" s="128"/>
    </row>
    <row r="173" spans="1:17" ht="109.5" customHeight="1" thickBot="1" x14ac:dyDescent="0.3">
      <c r="A173" s="36">
        <v>1</v>
      </c>
      <c r="B173" s="47" t="s">
        <v>114</v>
      </c>
      <c r="C173" s="47">
        <v>4826044961</v>
      </c>
      <c r="D173" s="47" t="s">
        <v>230</v>
      </c>
      <c r="E173" s="47" t="s">
        <v>19</v>
      </c>
      <c r="F173" s="47" t="s">
        <v>19</v>
      </c>
      <c r="G173" s="47" t="s">
        <v>19</v>
      </c>
      <c r="H173" s="85" t="s">
        <v>231</v>
      </c>
      <c r="I173" s="71" t="s">
        <v>229</v>
      </c>
      <c r="J173" s="48">
        <v>3600000</v>
      </c>
      <c r="K173" s="48">
        <f>SUM(L173:O173)</f>
        <v>3600000</v>
      </c>
      <c r="L173" s="48">
        <v>0</v>
      </c>
      <c r="M173" s="48">
        <v>0</v>
      </c>
      <c r="N173" s="48">
        <v>3600000</v>
      </c>
      <c r="O173" s="48">
        <v>0</v>
      </c>
      <c r="P173" s="79" t="s">
        <v>22</v>
      </c>
      <c r="Q173" s="142" t="s">
        <v>20</v>
      </c>
    </row>
    <row r="174" spans="1:17" s="22" customFormat="1" ht="32.25" customHeight="1" thickBot="1" x14ac:dyDescent="0.35">
      <c r="A174" s="175" t="s">
        <v>117</v>
      </c>
      <c r="B174" s="176"/>
      <c r="C174" s="26"/>
      <c r="D174" s="26"/>
      <c r="E174" s="21"/>
      <c r="F174" s="21"/>
      <c r="G174" s="21"/>
      <c r="H174" s="21"/>
      <c r="I174" s="21"/>
      <c r="J174" s="23">
        <f>SUM(J173)</f>
        <v>3600000</v>
      </c>
      <c r="K174" s="23">
        <f t="shared" ref="K174:O174" si="52">SUM(K173)</f>
        <v>3600000</v>
      </c>
      <c r="L174" s="23">
        <f t="shared" si="52"/>
        <v>0</v>
      </c>
      <c r="M174" s="23">
        <f t="shared" si="52"/>
        <v>0</v>
      </c>
      <c r="N174" s="23">
        <f t="shared" si="52"/>
        <v>3600000</v>
      </c>
      <c r="O174" s="23">
        <f t="shared" si="52"/>
        <v>0</v>
      </c>
      <c r="P174" s="25"/>
      <c r="Q174" s="128"/>
    </row>
    <row r="175" spans="1:17" ht="109.5" customHeight="1" thickBot="1" x14ac:dyDescent="0.3">
      <c r="A175" s="36">
        <v>1</v>
      </c>
      <c r="B175" s="47" t="s">
        <v>115</v>
      </c>
      <c r="C175" s="47">
        <v>4824038698</v>
      </c>
      <c r="D175" s="47" t="s">
        <v>232</v>
      </c>
      <c r="E175" s="47" t="s">
        <v>19</v>
      </c>
      <c r="F175" s="47" t="s">
        <v>19</v>
      </c>
      <c r="G175" s="47" t="s">
        <v>19</v>
      </c>
      <c r="H175" s="85" t="s">
        <v>233</v>
      </c>
      <c r="I175" s="71" t="s">
        <v>234</v>
      </c>
      <c r="J175" s="48">
        <v>112000</v>
      </c>
      <c r="K175" s="48">
        <f>SUM(L175:O175)</f>
        <v>112000</v>
      </c>
      <c r="L175" s="48">
        <v>0</v>
      </c>
      <c r="M175" s="48">
        <v>0</v>
      </c>
      <c r="N175" s="48">
        <v>112000</v>
      </c>
      <c r="O175" s="48">
        <v>0</v>
      </c>
      <c r="P175" s="79" t="s">
        <v>22</v>
      </c>
      <c r="Q175" s="142" t="s">
        <v>20</v>
      </c>
    </row>
    <row r="176" spans="1:17" s="22" customFormat="1" ht="32.25" customHeight="1" thickBot="1" x14ac:dyDescent="0.35">
      <c r="A176" s="175" t="s">
        <v>117</v>
      </c>
      <c r="B176" s="176"/>
      <c r="C176" s="26"/>
      <c r="D176" s="26"/>
      <c r="E176" s="21"/>
      <c r="F176" s="21"/>
      <c r="G176" s="21"/>
      <c r="H176" s="21"/>
      <c r="I176" s="21"/>
      <c r="J176" s="23">
        <f t="shared" ref="J176:O176" si="53">SUM(J175:J175)</f>
        <v>112000</v>
      </c>
      <c r="K176" s="23">
        <f t="shared" si="53"/>
        <v>112000</v>
      </c>
      <c r="L176" s="23">
        <f t="shared" si="53"/>
        <v>0</v>
      </c>
      <c r="M176" s="23">
        <f t="shared" si="53"/>
        <v>0</v>
      </c>
      <c r="N176" s="23">
        <f t="shared" si="53"/>
        <v>112000</v>
      </c>
      <c r="O176" s="23">
        <f t="shared" si="53"/>
        <v>0</v>
      </c>
      <c r="P176" s="25"/>
      <c r="Q176" s="128"/>
    </row>
    <row r="177" spans="1:17" ht="109.5" customHeight="1" thickBot="1" x14ac:dyDescent="0.3">
      <c r="A177" s="36">
        <v>1</v>
      </c>
      <c r="B177" s="47" t="s">
        <v>110</v>
      </c>
      <c r="C177" s="47">
        <v>4825094568</v>
      </c>
      <c r="D177" s="47" t="s">
        <v>243</v>
      </c>
      <c r="E177" s="47" t="s">
        <v>19</v>
      </c>
      <c r="F177" s="47" t="s">
        <v>19</v>
      </c>
      <c r="G177" s="47" t="s">
        <v>19</v>
      </c>
      <c r="H177" s="85" t="s">
        <v>144</v>
      </c>
      <c r="I177" s="71" t="s">
        <v>244</v>
      </c>
      <c r="J177" s="48">
        <v>40000</v>
      </c>
      <c r="K177" s="48">
        <f>SUM(L177:O177)</f>
        <v>40000</v>
      </c>
      <c r="L177" s="48">
        <v>0</v>
      </c>
      <c r="M177" s="48">
        <v>0</v>
      </c>
      <c r="N177" s="48">
        <v>40000</v>
      </c>
      <c r="O177" s="48">
        <v>0</v>
      </c>
      <c r="P177" s="79" t="s">
        <v>22</v>
      </c>
      <c r="Q177" s="142" t="s">
        <v>20</v>
      </c>
    </row>
    <row r="178" spans="1:17" s="22" customFormat="1" ht="32.25" customHeight="1" thickBot="1" x14ac:dyDescent="0.35">
      <c r="A178" s="175" t="s">
        <v>117</v>
      </c>
      <c r="B178" s="176"/>
      <c r="C178" s="26"/>
      <c r="D178" s="26"/>
      <c r="E178" s="21"/>
      <c r="F178" s="21"/>
      <c r="G178" s="21"/>
      <c r="H178" s="21"/>
      <c r="I178" s="21"/>
      <c r="J178" s="23">
        <f>SUM(J177)</f>
        <v>40000</v>
      </c>
      <c r="K178" s="23">
        <f t="shared" ref="K178:O178" si="54">SUM(K177)</f>
        <v>40000</v>
      </c>
      <c r="L178" s="23">
        <f t="shared" si="54"/>
        <v>0</v>
      </c>
      <c r="M178" s="23">
        <f t="shared" si="54"/>
        <v>0</v>
      </c>
      <c r="N178" s="23">
        <f t="shared" si="54"/>
        <v>40000</v>
      </c>
      <c r="O178" s="23">
        <f t="shared" si="54"/>
        <v>0</v>
      </c>
      <c r="P178" s="25"/>
      <c r="Q178" s="128"/>
    </row>
    <row r="179" spans="1:17" ht="109.5" customHeight="1" x14ac:dyDescent="0.25">
      <c r="A179" s="36">
        <v>1</v>
      </c>
      <c r="B179" s="47" t="s">
        <v>109</v>
      </c>
      <c r="C179" s="47">
        <v>4826067101</v>
      </c>
      <c r="D179" s="47" t="s">
        <v>195</v>
      </c>
      <c r="E179" s="47" t="s">
        <v>19</v>
      </c>
      <c r="F179" s="47" t="s">
        <v>19</v>
      </c>
      <c r="G179" s="47" t="s">
        <v>19</v>
      </c>
      <c r="H179" s="47" t="s">
        <v>19</v>
      </c>
      <c r="I179" s="47" t="s">
        <v>19</v>
      </c>
      <c r="J179" s="48">
        <v>1883913.38</v>
      </c>
      <c r="K179" s="48">
        <f>SUM(L179:O179)</f>
        <v>1883913.38</v>
      </c>
      <c r="L179" s="48">
        <v>0</v>
      </c>
      <c r="M179" s="48">
        <v>0</v>
      </c>
      <c r="N179" s="48">
        <v>1883913.38</v>
      </c>
      <c r="O179" s="48">
        <v>0</v>
      </c>
      <c r="P179" s="83" t="s">
        <v>22</v>
      </c>
      <c r="Q179" s="142" t="s">
        <v>20</v>
      </c>
    </row>
    <row r="180" spans="1:17" ht="109.5" customHeight="1" x14ac:dyDescent="0.25">
      <c r="A180" s="38">
        <f t="shared" si="48"/>
        <v>2</v>
      </c>
      <c r="B180" s="27" t="s">
        <v>109</v>
      </c>
      <c r="C180" s="27">
        <v>4826067101</v>
      </c>
      <c r="D180" s="27" t="s">
        <v>196</v>
      </c>
      <c r="E180" s="27" t="s">
        <v>19</v>
      </c>
      <c r="F180" s="27" t="s">
        <v>19</v>
      </c>
      <c r="G180" s="27" t="s">
        <v>19</v>
      </c>
      <c r="H180" s="27" t="s">
        <v>19</v>
      </c>
      <c r="I180" s="27" t="s">
        <v>19</v>
      </c>
      <c r="J180" s="28">
        <v>100000</v>
      </c>
      <c r="K180" s="28">
        <f>SUM(L180:O180)</f>
        <v>100000</v>
      </c>
      <c r="L180" s="28">
        <v>0</v>
      </c>
      <c r="M180" s="28">
        <v>0</v>
      </c>
      <c r="N180" s="28">
        <v>100000</v>
      </c>
      <c r="O180" s="28">
        <v>0</v>
      </c>
      <c r="P180" s="66" t="s">
        <v>22</v>
      </c>
      <c r="Q180" s="141" t="s">
        <v>20</v>
      </c>
    </row>
    <row r="181" spans="1:17" ht="109.5" customHeight="1" x14ac:dyDescent="0.25">
      <c r="A181" s="100">
        <f t="shared" si="48"/>
        <v>3</v>
      </c>
      <c r="B181" s="101" t="s">
        <v>109</v>
      </c>
      <c r="C181" s="101">
        <v>4826067101</v>
      </c>
      <c r="D181" s="101" t="s">
        <v>197</v>
      </c>
      <c r="E181" s="101" t="s">
        <v>19</v>
      </c>
      <c r="F181" s="101" t="s">
        <v>19</v>
      </c>
      <c r="G181" s="101" t="s">
        <v>19</v>
      </c>
      <c r="H181" s="101" t="s">
        <v>19</v>
      </c>
      <c r="I181" s="101" t="s">
        <v>19</v>
      </c>
      <c r="J181" s="107">
        <v>409800</v>
      </c>
      <c r="K181" s="107">
        <f>SUM(L181:O181)</f>
        <v>409800</v>
      </c>
      <c r="L181" s="107">
        <v>0</v>
      </c>
      <c r="M181" s="107">
        <v>0</v>
      </c>
      <c r="N181" s="107">
        <v>409800</v>
      </c>
      <c r="O181" s="107">
        <v>0</v>
      </c>
      <c r="P181" s="104" t="s">
        <v>22</v>
      </c>
      <c r="Q181" s="108" t="s">
        <v>20</v>
      </c>
    </row>
    <row r="182" spans="1:17" ht="109.5" customHeight="1" thickBot="1" x14ac:dyDescent="0.3">
      <c r="A182" s="39">
        <v>4</v>
      </c>
      <c r="B182" s="101" t="s">
        <v>109</v>
      </c>
      <c r="C182" s="101">
        <v>4826067101</v>
      </c>
      <c r="D182" s="50" t="s">
        <v>198</v>
      </c>
      <c r="E182" s="50" t="s">
        <v>144</v>
      </c>
      <c r="F182" s="50" t="s">
        <v>144</v>
      </c>
      <c r="G182" s="50" t="s">
        <v>144</v>
      </c>
      <c r="H182" s="50" t="s">
        <v>144</v>
      </c>
      <c r="I182" s="50" t="s">
        <v>144</v>
      </c>
      <c r="J182" s="51">
        <v>7877310</v>
      </c>
      <c r="K182" s="51">
        <f>SUM(L182:O182)</f>
        <v>7877310</v>
      </c>
      <c r="L182" s="51">
        <v>0</v>
      </c>
      <c r="M182" s="51">
        <v>0</v>
      </c>
      <c r="N182" s="51">
        <v>7877310</v>
      </c>
      <c r="O182" s="51">
        <v>0</v>
      </c>
      <c r="P182" s="84" t="s">
        <v>22</v>
      </c>
      <c r="Q182" s="105" t="s">
        <v>111</v>
      </c>
    </row>
    <row r="183" spans="1:17" s="22" customFormat="1" ht="32.25" customHeight="1" thickBot="1" x14ac:dyDescent="0.35">
      <c r="A183" s="175" t="s">
        <v>120</v>
      </c>
      <c r="B183" s="176"/>
      <c r="C183" s="26"/>
      <c r="D183" s="26"/>
      <c r="E183" s="21"/>
      <c r="F183" s="21"/>
      <c r="G183" s="21"/>
      <c r="H183" s="21"/>
      <c r="I183" s="21"/>
      <c r="J183" s="23">
        <f>SUM(J179:J182)</f>
        <v>10271023.379999999</v>
      </c>
      <c r="K183" s="23">
        <f t="shared" ref="K183:O183" si="55">SUM(K179:K182)</f>
        <v>10271023.379999999</v>
      </c>
      <c r="L183" s="23">
        <f t="shared" si="55"/>
        <v>0</v>
      </c>
      <c r="M183" s="23">
        <f t="shared" si="55"/>
        <v>0</v>
      </c>
      <c r="N183" s="23">
        <f t="shared" si="55"/>
        <v>10271023.379999999</v>
      </c>
      <c r="O183" s="23">
        <f t="shared" si="55"/>
        <v>0</v>
      </c>
      <c r="P183" s="25"/>
      <c r="Q183" s="128"/>
    </row>
    <row r="184" spans="1:17" ht="109.5" customHeight="1" x14ac:dyDescent="0.25">
      <c r="A184" s="36">
        <v>1</v>
      </c>
      <c r="B184" s="87" t="s">
        <v>36</v>
      </c>
      <c r="C184" s="87">
        <v>4825115296</v>
      </c>
      <c r="D184" s="87" t="s">
        <v>139</v>
      </c>
      <c r="E184" s="47" t="s">
        <v>19</v>
      </c>
      <c r="F184" s="47" t="s">
        <v>19</v>
      </c>
      <c r="G184" s="47" t="s">
        <v>19</v>
      </c>
      <c r="H184" s="47" t="s">
        <v>19</v>
      </c>
      <c r="I184" s="85" t="s">
        <v>47</v>
      </c>
      <c r="J184" s="48">
        <v>1500000</v>
      </c>
      <c r="K184" s="48">
        <f>SUM(L184:O184)</f>
        <v>1500000</v>
      </c>
      <c r="L184" s="48">
        <v>0</v>
      </c>
      <c r="M184" s="48">
        <v>0</v>
      </c>
      <c r="N184" s="48">
        <v>1500000</v>
      </c>
      <c r="O184" s="48">
        <v>0</v>
      </c>
      <c r="P184" s="83" t="s">
        <v>22</v>
      </c>
      <c r="Q184" s="142" t="s">
        <v>20</v>
      </c>
    </row>
    <row r="185" spans="1:17" ht="109.5" customHeight="1" x14ac:dyDescent="0.25">
      <c r="A185" s="38">
        <f t="shared" si="48"/>
        <v>2</v>
      </c>
      <c r="B185" s="67" t="s">
        <v>36</v>
      </c>
      <c r="C185" s="67">
        <v>4825115296</v>
      </c>
      <c r="D185" s="68" t="s">
        <v>171</v>
      </c>
      <c r="E185" s="27" t="s">
        <v>19</v>
      </c>
      <c r="F185" s="27" t="s">
        <v>19</v>
      </c>
      <c r="G185" s="27" t="s">
        <v>19</v>
      </c>
      <c r="H185" s="27" t="s">
        <v>19</v>
      </c>
      <c r="I185" s="63" t="s">
        <v>47</v>
      </c>
      <c r="J185" s="28">
        <v>1500000</v>
      </c>
      <c r="K185" s="28">
        <f>SUM(L185:O185)</f>
        <v>1500000</v>
      </c>
      <c r="L185" s="28">
        <v>0</v>
      </c>
      <c r="M185" s="28">
        <v>0</v>
      </c>
      <c r="N185" s="28">
        <v>1500000</v>
      </c>
      <c r="O185" s="28">
        <v>0</v>
      </c>
      <c r="P185" s="66" t="s">
        <v>22</v>
      </c>
      <c r="Q185" s="141" t="s">
        <v>20</v>
      </c>
    </row>
    <row r="186" spans="1:17" ht="109.5" customHeight="1" x14ac:dyDescent="0.25">
      <c r="A186" s="38">
        <f t="shared" si="48"/>
        <v>3</v>
      </c>
      <c r="B186" s="67" t="s">
        <v>36</v>
      </c>
      <c r="C186" s="67">
        <v>4825115296</v>
      </c>
      <c r="D186" s="68" t="s">
        <v>48</v>
      </c>
      <c r="E186" s="27" t="s">
        <v>19</v>
      </c>
      <c r="F186" s="27" t="s">
        <v>19</v>
      </c>
      <c r="G186" s="27" t="s">
        <v>19</v>
      </c>
      <c r="H186" s="27" t="s">
        <v>19</v>
      </c>
      <c r="I186" s="63" t="s">
        <v>49</v>
      </c>
      <c r="J186" s="28">
        <v>2772000</v>
      </c>
      <c r="K186" s="28">
        <f t="shared" ref="K186:K192" si="56">SUM(L186:O186)</f>
        <v>2772000</v>
      </c>
      <c r="L186" s="28">
        <v>0</v>
      </c>
      <c r="M186" s="28">
        <v>0</v>
      </c>
      <c r="N186" s="28">
        <v>2772000</v>
      </c>
      <c r="O186" s="28">
        <v>0</v>
      </c>
      <c r="P186" s="66" t="s">
        <v>22</v>
      </c>
      <c r="Q186" s="141" t="s">
        <v>20</v>
      </c>
    </row>
    <row r="187" spans="1:17" ht="109.5" customHeight="1" x14ac:dyDescent="0.25">
      <c r="A187" s="38">
        <f t="shared" si="48"/>
        <v>4</v>
      </c>
      <c r="B187" s="67" t="s">
        <v>36</v>
      </c>
      <c r="C187" s="67">
        <v>4825115296</v>
      </c>
      <c r="D187" s="68" t="s">
        <v>50</v>
      </c>
      <c r="E187" s="27" t="s">
        <v>19</v>
      </c>
      <c r="F187" s="27" t="s">
        <v>19</v>
      </c>
      <c r="G187" s="27" t="s">
        <v>19</v>
      </c>
      <c r="H187" s="27" t="s">
        <v>19</v>
      </c>
      <c r="I187" s="63" t="s">
        <v>47</v>
      </c>
      <c r="J187" s="28">
        <v>152319.84</v>
      </c>
      <c r="K187" s="28">
        <f t="shared" si="56"/>
        <v>152319.84</v>
      </c>
      <c r="L187" s="28">
        <v>0</v>
      </c>
      <c r="M187" s="28">
        <v>0</v>
      </c>
      <c r="N187" s="28">
        <v>152319.84</v>
      </c>
      <c r="O187" s="28">
        <v>0</v>
      </c>
      <c r="P187" s="66" t="s">
        <v>22</v>
      </c>
      <c r="Q187" s="141" t="s">
        <v>20</v>
      </c>
    </row>
    <row r="188" spans="1:17" ht="109.5" customHeight="1" x14ac:dyDescent="0.25">
      <c r="A188" s="38">
        <f t="shared" si="48"/>
        <v>5</v>
      </c>
      <c r="B188" s="67" t="s">
        <v>36</v>
      </c>
      <c r="C188" s="67">
        <v>4825115296</v>
      </c>
      <c r="D188" s="68" t="s">
        <v>51</v>
      </c>
      <c r="E188" s="27" t="s">
        <v>19</v>
      </c>
      <c r="F188" s="27" t="s">
        <v>19</v>
      </c>
      <c r="G188" s="27" t="s">
        <v>19</v>
      </c>
      <c r="H188" s="27" t="s">
        <v>19</v>
      </c>
      <c r="I188" s="63" t="s">
        <v>47</v>
      </c>
      <c r="J188" s="28">
        <v>839936.2</v>
      </c>
      <c r="K188" s="28">
        <f t="shared" si="56"/>
        <v>839936.2</v>
      </c>
      <c r="L188" s="28">
        <v>0</v>
      </c>
      <c r="M188" s="28">
        <v>0</v>
      </c>
      <c r="N188" s="28">
        <v>839936.2</v>
      </c>
      <c r="O188" s="28">
        <v>0</v>
      </c>
      <c r="P188" s="66" t="s">
        <v>22</v>
      </c>
      <c r="Q188" s="141" t="s">
        <v>20</v>
      </c>
    </row>
    <row r="189" spans="1:17" ht="109.5" customHeight="1" x14ac:dyDescent="0.25">
      <c r="A189" s="38">
        <f t="shared" si="48"/>
        <v>6</v>
      </c>
      <c r="B189" s="67" t="s">
        <v>36</v>
      </c>
      <c r="C189" s="67">
        <v>4825115296</v>
      </c>
      <c r="D189" s="68" t="s">
        <v>52</v>
      </c>
      <c r="E189" s="27" t="s">
        <v>19</v>
      </c>
      <c r="F189" s="27" t="s">
        <v>19</v>
      </c>
      <c r="G189" s="27" t="s">
        <v>19</v>
      </c>
      <c r="H189" s="27" t="s">
        <v>19</v>
      </c>
      <c r="I189" s="63" t="s">
        <v>47</v>
      </c>
      <c r="J189" s="28">
        <v>993330</v>
      </c>
      <c r="K189" s="28">
        <f t="shared" si="56"/>
        <v>993330</v>
      </c>
      <c r="L189" s="28">
        <v>0</v>
      </c>
      <c r="M189" s="28">
        <v>0</v>
      </c>
      <c r="N189" s="28">
        <v>993330</v>
      </c>
      <c r="O189" s="28">
        <v>0</v>
      </c>
      <c r="P189" s="66" t="s">
        <v>22</v>
      </c>
      <c r="Q189" s="141" t="s">
        <v>20</v>
      </c>
    </row>
    <row r="190" spans="1:17" ht="109.5" customHeight="1" x14ac:dyDescent="0.25">
      <c r="A190" s="38">
        <f t="shared" si="48"/>
        <v>7</v>
      </c>
      <c r="B190" s="67" t="s">
        <v>36</v>
      </c>
      <c r="C190" s="67">
        <v>4825115296</v>
      </c>
      <c r="D190" s="68" t="s">
        <v>53</v>
      </c>
      <c r="E190" s="27" t="s">
        <v>19</v>
      </c>
      <c r="F190" s="27" t="s">
        <v>19</v>
      </c>
      <c r="G190" s="27" t="s">
        <v>19</v>
      </c>
      <c r="H190" s="27" t="s">
        <v>19</v>
      </c>
      <c r="I190" s="27" t="s">
        <v>37</v>
      </c>
      <c r="J190" s="28">
        <v>2000000</v>
      </c>
      <c r="K190" s="28">
        <f t="shared" si="56"/>
        <v>2000000</v>
      </c>
      <c r="L190" s="28">
        <v>0</v>
      </c>
      <c r="M190" s="28">
        <v>0</v>
      </c>
      <c r="N190" s="28">
        <v>2000000</v>
      </c>
      <c r="O190" s="28">
        <v>0</v>
      </c>
      <c r="P190" s="66" t="s">
        <v>22</v>
      </c>
      <c r="Q190" s="141" t="s">
        <v>20</v>
      </c>
    </row>
    <row r="191" spans="1:17" ht="109.5" customHeight="1" x14ac:dyDescent="0.25">
      <c r="A191" s="109">
        <f t="shared" si="48"/>
        <v>8</v>
      </c>
      <c r="B191" s="68" t="s">
        <v>36</v>
      </c>
      <c r="C191" s="68">
        <v>4825115296</v>
      </c>
      <c r="D191" s="68" t="s">
        <v>54</v>
      </c>
      <c r="E191" s="101" t="s">
        <v>19</v>
      </c>
      <c r="F191" s="101" t="s">
        <v>19</v>
      </c>
      <c r="G191" s="101" t="s">
        <v>19</v>
      </c>
      <c r="H191" s="101" t="s">
        <v>19</v>
      </c>
      <c r="I191" s="101" t="s">
        <v>37</v>
      </c>
      <c r="J191" s="107">
        <v>80000</v>
      </c>
      <c r="K191" s="28">
        <f t="shared" si="56"/>
        <v>80000</v>
      </c>
      <c r="L191" s="107">
        <v>0</v>
      </c>
      <c r="M191" s="107">
        <v>0</v>
      </c>
      <c r="N191" s="107">
        <v>80000</v>
      </c>
      <c r="O191" s="107">
        <v>0</v>
      </c>
      <c r="P191" s="104" t="s">
        <v>22</v>
      </c>
      <c r="Q191" s="108" t="s">
        <v>20</v>
      </c>
    </row>
    <row r="192" spans="1:17" ht="109.5" customHeight="1" thickBot="1" x14ac:dyDescent="0.3">
      <c r="A192" s="100">
        <v>9</v>
      </c>
      <c r="B192" s="68" t="s">
        <v>36</v>
      </c>
      <c r="C192" s="68">
        <v>4825115296</v>
      </c>
      <c r="D192" s="68" t="s">
        <v>55</v>
      </c>
      <c r="E192" s="101" t="s">
        <v>144</v>
      </c>
      <c r="F192" s="101" t="s">
        <v>144</v>
      </c>
      <c r="G192" s="101" t="s">
        <v>144</v>
      </c>
      <c r="H192" s="101" t="s">
        <v>144</v>
      </c>
      <c r="I192" s="101" t="s">
        <v>37</v>
      </c>
      <c r="J192" s="107">
        <v>500000</v>
      </c>
      <c r="K192" s="28">
        <f t="shared" si="56"/>
        <v>500000</v>
      </c>
      <c r="L192" s="107">
        <v>0</v>
      </c>
      <c r="M192" s="107">
        <v>0</v>
      </c>
      <c r="N192" s="107">
        <v>500000</v>
      </c>
      <c r="O192" s="107">
        <v>0</v>
      </c>
      <c r="P192" s="104" t="s">
        <v>22</v>
      </c>
      <c r="Q192" s="108" t="s">
        <v>111</v>
      </c>
    </row>
    <row r="193" spans="1:17" s="22" customFormat="1" ht="32.25" customHeight="1" thickBot="1" x14ac:dyDescent="0.35">
      <c r="A193" s="175" t="s">
        <v>133</v>
      </c>
      <c r="B193" s="176"/>
      <c r="C193" s="26"/>
      <c r="D193" s="26"/>
      <c r="E193" s="21"/>
      <c r="F193" s="21"/>
      <c r="G193" s="21"/>
      <c r="H193" s="21"/>
      <c r="I193" s="21"/>
      <c r="J193" s="23">
        <f>SUM(J184:J192)</f>
        <v>10337586.039999999</v>
      </c>
      <c r="K193" s="23">
        <f t="shared" ref="K193:O193" si="57">SUM(K184:K192)</f>
        <v>10337586.039999999</v>
      </c>
      <c r="L193" s="23">
        <f t="shared" si="57"/>
        <v>0</v>
      </c>
      <c r="M193" s="23">
        <f t="shared" si="57"/>
        <v>0</v>
      </c>
      <c r="N193" s="23">
        <f t="shared" si="57"/>
        <v>10337586.039999999</v>
      </c>
      <c r="O193" s="23">
        <f t="shared" si="57"/>
        <v>0</v>
      </c>
      <c r="P193" s="25"/>
      <c r="Q193" s="128"/>
    </row>
    <row r="194" spans="1:17" ht="109.5" customHeight="1" thickBot="1" x14ac:dyDescent="0.3">
      <c r="A194" s="36">
        <v>1</v>
      </c>
      <c r="B194" s="47" t="s">
        <v>361</v>
      </c>
      <c r="C194" s="47">
        <v>4825025282</v>
      </c>
      <c r="D194" s="146" t="s">
        <v>362</v>
      </c>
      <c r="E194" s="149" t="s">
        <v>348</v>
      </c>
      <c r="F194" s="149" t="s">
        <v>349</v>
      </c>
      <c r="G194" s="146" t="s">
        <v>19</v>
      </c>
      <c r="H194" s="150" t="s">
        <v>144</v>
      </c>
      <c r="I194" s="150" t="s">
        <v>144</v>
      </c>
      <c r="J194" s="147">
        <v>12878787.880000001</v>
      </c>
      <c r="K194" s="147">
        <f>SUM(L194:O194)</f>
        <v>12878787.879999999</v>
      </c>
      <c r="L194" s="147">
        <v>7650000</v>
      </c>
      <c r="M194" s="147">
        <v>3940909.09</v>
      </c>
      <c r="N194" s="147">
        <v>1287878.79</v>
      </c>
      <c r="O194" s="147">
        <v>0</v>
      </c>
      <c r="P194" s="148" t="s">
        <v>22</v>
      </c>
      <c r="Q194" s="154" t="s">
        <v>20</v>
      </c>
    </row>
    <row r="195" spans="1:17" s="22" customFormat="1" ht="32.25" customHeight="1" thickBot="1" x14ac:dyDescent="0.35">
      <c r="A195" s="175" t="s">
        <v>117</v>
      </c>
      <c r="B195" s="176"/>
      <c r="C195" s="26"/>
      <c r="D195" s="26"/>
      <c r="E195" s="21"/>
      <c r="F195" s="21"/>
      <c r="G195" s="21"/>
      <c r="H195" s="21"/>
      <c r="I195" s="21"/>
      <c r="J195" s="23">
        <f t="shared" ref="J195:O195" si="58">SUM(J194:J194)</f>
        <v>12878787.880000001</v>
      </c>
      <c r="K195" s="23">
        <f t="shared" si="58"/>
        <v>12878787.879999999</v>
      </c>
      <c r="L195" s="23">
        <f t="shared" si="58"/>
        <v>7650000</v>
      </c>
      <c r="M195" s="23">
        <f t="shared" si="58"/>
        <v>3940909.09</v>
      </c>
      <c r="N195" s="23">
        <f t="shared" si="58"/>
        <v>1287878.79</v>
      </c>
      <c r="O195" s="23">
        <f t="shared" si="58"/>
        <v>0</v>
      </c>
      <c r="P195" s="25"/>
      <c r="Q195" s="128"/>
    </row>
    <row r="196" spans="1:17" ht="109.5" customHeight="1" thickBot="1" x14ac:dyDescent="0.3">
      <c r="A196" s="36">
        <v>1</v>
      </c>
      <c r="B196" s="47" t="s">
        <v>363</v>
      </c>
      <c r="C196" s="47">
        <v>4826030581</v>
      </c>
      <c r="D196" s="146" t="s">
        <v>362</v>
      </c>
      <c r="E196" s="149" t="s">
        <v>348</v>
      </c>
      <c r="F196" s="149" t="s">
        <v>349</v>
      </c>
      <c r="G196" s="146" t="s">
        <v>19</v>
      </c>
      <c r="H196" s="150" t="s">
        <v>144</v>
      </c>
      <c r="I196" s="150" t="s">
        <v>144</v>
      </c>
      <c r="J196" s="147">
        <v>12878787.880000001</v>
      </c>
      <c r="K196" s="147">
        <f>SUM(L196:O196)</f>
        <v>12878787.879999999</v>
      </c>
      <c r="L196" s="147">
        <v>7650000</v>
      </c>
      <c r="M196" s="147">
        <v>3940909.09</v>
      </c>
      <c r="N196" s="147">
        <v>1287878.79</v>
      </c>
      <c r="O196" s="147">
        <v>0</v>
      </c>
      <c r="P196" s="148" t="s">
        <v>22</v>
      </c>
      <c r="Q196" s="154" t="s">
        <v>20</v>
      </c>
    </row>
    <row r="197" spans="1:17" s="22" customFormat="1" ht="32.25" customHeight="1" thickBot="1" x14ac:dyDescent="0.35">
      <c r="A197" s="175" t="s">
        <v>117</v>
      </c>
      <c r="B197" s="176"/>
      <c r="C197" s="26"/>
      <c r="D197" s="26"/>
      <c r="E197" s="21"/>
      <c r="F197" s="21"/>
      <c r="G197" s="21"/>
      <c r="H197" s="21"/>
      <c r="I197" s="21"/>
      <c r="J197" s="23">
        <f t="shared" ref="J197:O197" si="59">SUM(J196:J196)</f>
        <v>12878787.880000001</v>
      </c>
      <c r="K197" s="23">
        <f t="shared" si="59"/>
        <v>12878787.879999999</v>
      </c>
      <c r="L197" s="23">
        <f t="shared" si="59"/>
        <v>7650000</v>
      </c>
      <c r="M197" s="23">
        <f t="shared" si="59"/>
        <v>3940909.09</v>
      </c>
      <c r="N197" s="23">
        <f t="shared" si="59"/>
        <v>1287878.79</v>
      </c>
      <c r="O197" s="23">
        <f t="shared" si="59"/>
        <v>0</v>
      </c>
      <c r="P197" s="25"/>
      <c r="Q197" s="128"/>
    </row>
    <row r="198" spans="1:17" ht="109.5" customHeight="1" thickBot="1" x14ac:dyDescent="0.3">
      <c r="A198" s="36">
        <v>1</v>
      </c>
      <c r="B198" s="47" t="s">
        <v>365</v>
      </c>
      <c r="C198" s="47">
        <v>4824021221</v>
      </c>
      <c r="D198" s="146" t="s">
        <v>362</v>
      </c>
      <c r="E198" s="149" t="s">
        <v>348</v>
      </c>
      <c r="F198" s="149" t="s">
        <v>349</v>
      </c>
      <c r="G198" s="146" t="s">
        <v>19</v>
      </c>
      <c r="H198" s="150" t="s">
        <v>144</v>
      </c>
      <c r="I198" s="150" t="s">
        <v>144</v>
      </c>
      <c r="J198" s="147">
        <v>12878787.880000001</v>
      </c>
      <c r="K198" s="147">
        <f>SUM(L198:O198)</f>
        <v>12878787.879999999</v>
      </c>
      <c r="L198" s="147">
        <v>7650000</v>
      </c>
      <c r="M198" s="147">
        <v>3940909.09</v>
      </c>
      <c r="N198" s="147">
        <v>1287878.79</v>
      </c>
      <c r="O198" s="147">
        <v>0</v>
      </c>
      <c r="P198" s="148" t="s">
        <v>22</v>
      </c>
      <c r="Q198" s="154" t="s">
        <v>20</v>
      </c>
    </row>
    <row r="199" spans="1:17" s="22" customFormat="1" ht="32.25" customHeight="1" thickBot="1" x14ac:dyDescent="0.35">
      <c r="A199" s="175" t="s">
        <v>117</v>
      </c>
      <c r="B199" s="176"/>
      <c r="C199" s="26"/>
      <c r="D199" s="26"/>
      <c r="E199" s="21"/>
      <c r="F199" s="21"/>
      <c r="G199" s="21"/>
      <c r="H199" s="21"/>
      <c r="I199" s="21"/>
      <c r="J199" s="23">
        <f t="shared" ref="J199:O199" si="60">SUM(J198:J198)</f>
        <v>12878787.880000001</v>
      </c>
      <c r="K199" s="23">
        <f t="shared" si="60"/>
        <v>12878787.879999999</v>
      </c>
      <c r="L199" s="23">
        <f t="shared" si="60"/>
        <v>7650000</v>
      </c>
      <c r="M199" s="23">
        <f t="shared" si="60"/>
        <v>3940909.09</v>
      </c>
      <c r="N199" s="23">
        <f t="shared" si="60"/>
        <v>1287878.79</v>
      </c>
      <c r="O199" s="23">
        <f t="shared" si="60"/>
        <v>0</v>
      </c>
      <c r="P199" s="25"/>
      <c r="Q199" s="128"/>
    </row>
    <row r="200" spans="1:17" ht="109.5" customHeight="1" thickBot="1" x14ac:dyDescent="0.3">
      <c r="A200" s="36">
        <v>1</v>
      </c>
      <c r="B200" s="47" t="s">
        <v>364</v>
      </c>
      <c r="C200" s="47">
        <v>4825024377</v>
      </c>
      <c r="D200" s="146" t="s">
        <v>362</v>
      </c>
      <c r="E200" s="149" t="s">
        <v>348</v>
      </c>
      <c r="F200" s="149" t="s">
        <v>349</v>
      </c>
      <c r="G200" s="146" t="s">
        <v>19</v>
      </c>
      <c r="H200" s="150" t="s">
        <v>144</v>
      </c>
      <c r="I200" s="150" t="s">
        <v>144</v>
      </c>
      <c r="J200" s="147">
        <v>12878787.880000001</v>
      </c>
      <c r="K200" s="147">
        <f>SUM(L200:O200)</f>
        <v>12878787.879999999</v>
      </c>
      <c r="L200" s="147">
        <v>7650000</v>
      </c>
      <c r="M200" s="147">
        <v>3940909.09</v>
      </c>
      <c r="N200" s="147">
        <v>1287878.79</v>
      </c>
      <c r="O200" s="147">
        <v>0</v>
      </c>
      <c r="P200" s="148" t="s">
        <v>22</v>
      </c>
      <c r="Q200" s="154" t="s">
        <v>20</v>
      </c>
    </row>
    <row r="201" spans="1:17" s="22" customFormat="1" ht="32.25" customHeight="1" thickBot="1" x14ac:dyDescent="0.35">
      <c r="A201" s="175" t="s">
        <v>117</v>
      </c>
      <c r="B201" s="176"/>
      <c r="C201" s="26"/>
      <c r="D201" s="26"/>
      <c r="E201" s="21"/>
      <c r="F201" s="21"/>
      <c r="G201" s="21"/>
      <c r="H201" s="21"/>
      <c r="I201" s="21"/>
      <c r="J201" s="23">
        <f t="shared" ref="J201:O201" si="61">SUM(J200:J200)</f>
        <v>12878787.880000001</v>
      </c>
      <c r="K201" s="23">
        <f t="shared" si="61"/>
        <v>12878787.879999999</v>
      </c>
      <c r="L201" s="23">
        <f t="shared" si="61"/>
        <v>7650000</v>
      </c>
      <c r="M201" s="23">
        <f t="shared" si="61"/>
        <v>3940909.09</v>
      </c>
      <c r="N201" s="23">
        <f t="shared" si="61"/>
        <v>1287878.79</v>
      </c>
      <c r="O201" s="23">
        <f t="shared" si="61"/>
        <v>0</v>
      </c>
      <c r="P201" s="25"/>
      <c r="Q201" s="128"/>
    </row>
    <row r="202" spans="1:17" ht="109.5" customHeight="1" thickBot="1" x14ac:dyDescent="0.3">
      <c r="A202" s="36">
        <v>1</v>
      </c>
      <c r="B202" s="47" t="s">
        <v>366</v>
      </c>
      <c r="C202" s="47">
        <v>4826026112</v>
      </c>
      <c r="D202" s="146" t="s">
        <v>362</v>
      </c>
      <c r="E202" s="149" t="s">
        <v>367</v>
      </c>
      <c r="F202" s="149" t="s">
        <v>368</v>
      </c>
      <c r="G202" s="146" t="s">
        <v>19</v>
      </c>
      <c r="H202" s="150" t="s">
        <v>144</v>
      </c>
      <c r="I202" s="150" t="s">
        <v>144</v>
      </c>
      <c r="J202" s="147">
        <v>4120879.12</v>
      </c>
      <c r="K202" s="147">
        <f>SUM(L202:O202)</f>
        <v>4120879.12</v>
      </c>
      <c r="L202" s="147">
        <v>3600000</v>
      </c>
      <c r="M202" s="147">
        <v>356043.96</v>
      </c>
      <c r="N202" s="147">
        <v>164835.16</v>
      </c>
      <c r="O202" s="147">
        <v>0</v>
      </c>
      <c r="P202" s="148" t="s">
        <v>22</v>
      </c>
      <c r="Q202" s="154" t="s">
        <v>20</v>
      </c>
    </row>
    <row r="203" spans="1:17" s="22" customFormat="1" ht="32.25" customHeight="1" thickBot="1" x14ac:dyDescent="0.35">
      <c r="A203" s="175" t="s">
        <v>117</v>
      </c>
      <c r="B203" s="176"/>
      <c r="C203" s="26"/>
      <c r="D203" s="26"/>
      <c r="E203" s="21"/>
      <c r="F203" s="21"/>
      <c r="G203" s="21"/>
      <c r="H203" s="21"/>
      <c r="I203" s="21"/>
      <c r="J203" s="23">
        <f t="shared" ref="J203:O203" si="62">SUM(J202:J202)</f>
        <v>4120879.12</v>
      </c>
      <c r="K203" s="23">
        <f t="shared" si="62"/>
        <v>4120879.12</v>
      </c>
      <c r="L203" s="23">
        <f t="shared" si="62"/>
        <v>3600000</v>
      </c>
      <c r="M203" s="23">
        <f t="shared" si="62"/>
        <v>356043.96</v>
      </c>
      <c r="N203" s="23">
        <f t="shared" si="62"/>
        <v>164835.16</v>
      </c>
      <c r="O203" s="23">
        <f t="shared" si="62"/>
        <v>0</v>
      </c>
      <c r="P203" s="25"/>
      <c r="Q203" s="128"/>
    </row>
    <row r="204" spans="1:17" ht="109.5" customHeight="1" thickBot="1" x14ac:dyDescent="0.3">
      <c r="A204" s="36">
        <v>1</v>
      </c>
      <c r="B204" s="47" t="s">
        <v>369</v>
      </c>
      <c r="C204" s="47">
        <v>4825022732</v>
      </c>
      <c r="D204" s="146" t="s">
        <v>362</v>
      </c>
      <c r="E204" s="149" t="s">
        <v>367</v>
      </c>
      <c r="F204" s="149" t="s">
        <v>368</v>
      </c>
      <c r="G204" s="146" t="s">
        <v>19</v>
      </c>
      <c r="H204" s="150" t="s">
        <v>144</v>
      </c>
      <c r="I204" s="150" t="s">
        <v>144</v>
      </c>
      <c r="J204" s="147">
        <v>4120879.12</v>
      </c>
      <c r="K204" s="147">
        <f>SUM(L204:O204)</f>
        <v>4120879.12</v>
      </c>
      <c r="L204" s="147">
        <v>3600000</v>
      </c>
      <c r="M204" s="147">
        <v>356043.96</v>
      </c>
      <c r="N204" s="147">
        <v>164835.16</v>
      </c>
      <c r="O204" s="147">
        <v>0</v>
      </c>
      <c r="P204" s="148" t="s">
        <v>22</v>
      </c>
      <c r="Q204" s="154" t="s">
        <v>20</v>
      </c>
    </row>
    <row r="205" spans="1:17" s="22" customFormat="1" ht="32.25" customHeight="1" thickBot="1" x14ac:dyDescent="0.35">
      <c r="A205" s="175" t="s">
        <v>117</v>
      </c>
      <c r="B205" s="176"/>
      <c r="C205" s="26"/>
      <c r="D205" s="26"/>
      <c r="E205" s="21"/>
      <c r="F205" s="21"/>
      <c r="G205" s="21"/>
      <c r="H205" s="21"/>
      <c r="I205" s="21"/>
      <c r="J205" s="23">
        <f t="shared" ref="J205:O205" si="63">SUM(J204:J204)</f>
        <v>4120879.12</v>
      </c>
      <c r="K205" s="23">
        <f t="shared" si="63"/>
        <v>4120879.12</v>
      </c>
      <c r="L205" s="23">
        <f t="shared" si="63"/>
        <v>3600000</v>
      </c>
      <c r="M205" s="23">
        <f t="shared" si="63"/>
        <v>356043.96</v>
      </c>
      <c r="N205" s="23">
        <f t="shared" si="63"/>
        <v>164835.16</v>
      </c>
      <c r="O205" s="23">
        <f t="shared" si="63"/>
        <v>0</v>
      </c>
      <c r="P205" s="25"/>
      <c r="Q205" s="128"/>
    </row>
    <row r="206" spans="1:17" ht="109.5" customHeight="1" thickBot="1" x14ac:dyDescent="0.3">
      <c r="A206" s="36">
        <v>1</v>
      </c>
      <c r="B206" s="47" t="s">
        <v>370</v>
      </c>
      <c r="C206" s="47">
        <v>4824026861</v>
      </c>
      <c r="D206" s="146" t="s">
        <v>362</v>
      </c>
      <c r="E206" s="149" t="s">
        <v>367</v>
      </c>
      <c r="F206" s="149" t="s">
        <v>368</v>
      </c>
      <c r="G206" s="146" t="s">
        <v>19</v>
      </c>
      <c r="H206" s="150" t="s">
        <v>144</v>
      </c>
      <c r="I206" s="150" t="s">
        <v>144</v>
      </c>
      <c r="J206" s="147">
        <v>4120879.12</v>
      </c>
      <c r="K206" s="147">
        <f>SUM(L206:O206)</f>
        <v>4120879.12</v>
      </c>
      <c r="L206" s="147">
        <v>3600000</v>
      </c>
      <c r="M206" s="147">
        <v>356043.96</v>
      </c>
      <c r="N206" s="147">
        <v>164835.16</v>
      </c>
      <c r="O206" s="147">
        <v>0</v>
      </c>
      <c r="P206" s="148" t="s">
        <v>22</v>
      </c>
      <c r="Q206" s="154" t="s">
        <v>20</v>
      </c>
    </row>
    <row r="207" spans="1:17" s="22" customFormat="1" ht="32.25" customHeight="1" thickBot="1" x14ac:dyDescent="0.35">
      <c r="A207" s="175" t="s">
        <v>117</v>
      </c>
      <c r="B207" s="176"/>
      <c r="C207" s="26"/>
      <c r="D207" s="26"/>
      <c r="E207" s="21"/>
      <c r="F207" s="21"/>
      <c r="G207" s="21"/>
      <c r="H207" s="21"/>
      <c r="I207" s="21"/>
      <c r="J207" s="23">
        <f t="shared" ref="J207:O207" si="64">SUM(J206:J206)</f>
        <v>4120879.12</v>
      </c>
      <c r="K207" s="23">
        <f t="shared" si="64"/>
        <v>4120879.12</v>
      </c>
      <c r="L207" s="23">
        <f t="shared" si="64"/>
        <v>3600000</v>
      </c>
      <c r="M207" s="23">
        <f t="shared" si="64"/>
        <v>356043.96</v>
      </c>
      <c r="N207" s="23">
        <f t="shared" si="64"/>
        <v>164835.16</v>
      </c>
      <c r="O207" s="23">
        <f t="shared" si="64"/>
        <v>0</v>
      </c>
      <c r="P207" s="25"/>
      <c r="Q207" s="128"/>
    </row>
    <row r="208" spans="1:17" ht="47.25" customHeight="1" x14ac:dyDescent="0.25">
      <c r="A208" s="187" t="s">
        <v>371</v>
      </c>
      <c r="B208" s="188"/>
      <c r="C208" s="188"/>
      <c r="D208" s="188"/>
      <c r="E208" s="30"/>
      <c r="F208" s="30"/>
      <c r="G208" s="30"/>
      <c r="H208" s="31"/>
      <c r="I208" s="31"/>
      <c r="J208" s="32">
        <f>J168+J170+J172+J174+J176+J178+J183+J193+J195+J197+J199+J201+J203+J205+J207</f>
        <v>114528398.3</v>
      </c>
      <c r="K208" s="32">
        <f>K209+K210+K211</f>
        <v>114528398.29999998</v>
      </c>
      <c r="L208" s="32">
        <f t="shared" ref="L208:O208" si="65">L168+L170+L172+L174+L176+L178+L183+L193+L195+L197+L199+L201+L203+L205+L207</f>
        <v>41400000</v>
      </c>
      <c r="M208" s="32">
        <f t="shared" si="65"/>
        <v>16831768.240000002</v>
      </c>
      <c r="N208" s="32">
        <f t="shared" si="65"/>
        <v>56296630.05999998</v>
      </c>
      <c r="O208" s="32">
        <f t="shared" si="65"/>
        <v>0</v>
      </c>
      <c r="P208" s="33"/>
      <c r="Q208" s="34"/>
    </row>
    <row r="209" spans="1:17" ht="47.25" customHeight="1" x14ac:dyDescent="0.25">
      <c r="A209" s="6" t="s">
        <v>372</v>
      </c>
      <c r="B209" s="7"/>
      <c r="C209" s="10"/>
      <c r="D209" s="7"/>
      <c r="E209" s="7"/>
      <c r="F209" s="7"/>
      <c r="G209" s="7"/>
      <c r="H209" s="7"/>
      <c r="I209" s="7"/>
      <c r="J209" s="11">
        <f>SUM(J194+J196+J198+J200+J202+J204+J206)</f>
        <v>63877788.879999995</v>
      </c>
      <c r="K209" s="11">
        <f t="shared" ref="K209:O209" si="66">SUM(K194+K196+K198+K200+K202+K204+K206)</f>
        <v>63877788.879999988</v>
      </c>
      <c r="L209" s="11">
        <f t="shared" si="66"/>
        <v>41400000</v>
      </c>
      <c r="M209" s="11">
        <f t="shared" si="66"/>
        <v>16831768.240000002</v>
      </c>
      <c r="N209" s="11">
        <f t="shared" si="66"/>
        <v>5646020.6400000006</v>
      </c>
      <c r="O209" s="11">
        <f t="shared" si="66"/>
        <v>0</v>
      </c>
      <c r="P209" s="14"/>
      <c r="Q209" s="16"/>
    </row>
    <row r="210" spans="1:17" ht="47.25" customHeight="1" x14ac:dyDescent="0.25">
      <c r="A210" s="8" t="s">
        <v>125</v>
      </c>
      <c r="B210" s="9"/>
      <c r="C210" s="12"/>
      <c r="D210" s="9"/>
      <c r="E210" s="9"/>
      <c r="F210" s="9"/>
      <c r="G210" s="9"/>
      <c r="H210" s="9"/>
      <c r="I210" s="9"/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5"/>
      <c r="Q210" s="17"/>
    </row>
    <row r="211" spans="1:17" ht="47.25" customHeight="1" thickBot="1" x14ac:dyDescent="0.3">
      <c r="A211" s="43" t="s">
        <v>308</v>
      </c>
      <c r="B211" s="44"/>
      <c r="C211" s="44"/>
      <c r="D211" s="44"/>
      <c r="E211" s="44"/>
      <c r="F211" s="44"/>
      <c r="G211" s="44"/>
      <c r="H211" s="44"/>
      <c r="I211" s="44"/>
      <c r="J211" s="45">
        <f>+J165+J166+J167+J169+J171+J173+J175+J177+J179+J180+J181+J184+J185+J186+J187+J188+J189+J190+J191+J182+J192</f>
        <v>50650609.420000002</v>
      </c>
      <c r="K211" s="45">
        <f t="shared" ref="K211:O211" si="67">+K165+K166+K167+K169+K171+K173+K175+K177+K179+K180+K181+K184+K185+K186+K187+K188+K189+K190+K191+K182+K192</f>
        <v>50650609.420000002</v>
      </c>
      <c r="L211" s="45">
        <f t="shared" si="67"/>
        <v>0</v>
      </c>
      <c r="M211" s="45">
        <f t="shared" si="67"/>
        <v>0</v>
      </c>
      <c r="N211" s="45">
        <f t="shared" si="67"/>
        <v>50650609.420000002</v>
      </c>
      <c r="O211" s="45">
        <f t="shared" si="67"/>
        <v>0</v>
      </c>
      <c r="P211" s="18"/>
      <c r="Q211" s="19"/>
    </row>
    <row r="212" spans="1:17" s="42" customFormat="1" ht="60" customHeight="1" thickBot="1" x14ac:dyDescent="0.3">
      <c r="A212" s="177" t="s">
        <v>392</v>
      </c>
      <c r="B212" s="178"/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/>
      <c r="O212" s="178"/>
      <c r="P212" s="178"/>
      <c r="Q212" s="179"/>
    </row>
    <row r="213" spans="1:17" ht="109.5" customHeight="1" x14ac:dyDescent="0.25">
      <c r="A213" s="36">
        <v>1</v>
      </c>
      <c r="B213" s="47" t="s">
        <v>26</v>
      </c>
      <c r="C213" s="47">
        <v>4826129661</v>
      </c>
      <c r="D213" s="47" t="s">
        <v>264</v>
      </c>
      <c r="E213" s="47" t="s">
        <v>19</v>
      </c>
      <c r="F213" s="47" t="s">
        <v>19</v>
      </c>
      <c r="G213" s="47" t="s">
        <v>19</v>
      </c>
      <c r="H213" s="85" t="s">
        <v>144</v>
      </c>
      <c r="I213" s="71" t="s">
        <v>265</v>
      </c>
      <c r="J213" s="78">
        <v>20000000</v>
      </c>
      <c r="K213" s="48">
        <f>SUM(L213:O213)</f>
        <v>20000000</v>
      </c>
      <c r="L213" s="48">
        <v>0</v>
      </c>
      <c r="M213" s="48">
        <v>0</v>
      </c>
      <c r="N213" s="78">
        <v>20000000</v>
      </c>
      <c r="O213" s="48">
        <v>0</v>
      </c>
      <c r="P213" s="79" t="s">
        <v>23</v>
      </c>
      <c r="Q213" s="142" t="s">
        <v>20</v>
      </c>
    </row>
    <row r="214" spans="1:17" ht="109.5" customHeight="1" x14ac:dyDescent="0.25">
      <c r="A214" s="38">
        <f t="shared" ref="A214:A235" si="68">A213+1</f>
        <v>2</v>
      </c>
      <c r="B214" s="59" t="s">
        <v>26</v>
      </c>
      <c r="C214" s="59">
        <v>4826129661</v>
      </c>
      <c r="D214" s="27" t="s">
        <v>266</v>
      </c>
      <c r="E214" s="27" t="s">
        <v>19</v>
      </c>
      <c r="F214" s="27" t="s">
        <v>19</v>
      </c>
      <c r="G214" s="27" t="s">
        <v>19</v>
      </c>
      <c r="H214" s="63" t="s">
        <v>144</v>
      </c>
      <c r="I214" s="61" t="s">
        <v>265</v>
      </c>
      <c r="J214" s="65">
        <v>1200000</v>
      </c>
      <c r="K214" s="28">
        <f>SUM(L214:O214)</f>
        <v>1200000</v>
      </c>
      <c r="L214" s="28">
        <v>0</v>
      </c>
      <c r="M214" s="28">
        <v>0</v>
      </c>
      <c r="N214" s="28">
        <v>1200000</v>
      </c>
      <c r="O214" s="28">
        <v>0</v>
      </c>
      <c r="P214" s="29" t="s">
        <v>23</v>
      </c>
      <c r="Q214" s="141" t="s">
        <v>20</v>
      </c>
    </row>
    <row r="215" spans="1:17" ht="109.5" customHeight="1" thickBot="1" x14ac:dyDescent="0.3">
      <c r="A215" s="39">
        <f t="shared" si="68"/>
        <v>3</v>
      </c>
      <c r="B215" s="134" t="s">
        <v>26</v>
      </c>
      <c r="C215" s="134">
        <v>4826129661</v>
      </c>
      <c r="D215" s="50" t="s">
        <v>266</v>
      </c>
      <c r="E215" s="50" t="s">
        <v>19</v>
      </c>
      <c r="F215" s="50" t="s">
        <v>19</v>
      </c>
      <c r="G215" s="50" t="s">
        <v>19</v>
      </c>
      <c r="H215" s="86" t="s">
        <v>144</v>
      </c>
      <c r="I215" s="80" t="s">
        <v>265</v>
      </c>
      <c r="J215" s="81">
        <v>3000000</v>
      </c>
      <c r="K215" s="51">
        <f>SUM(L215:O215)</f>
        <v>3000000</v>
      </c>
      <c r="L215" s="51">
        <v>0</v>
      </c>
      <c r="M215" s="51">
        <v>0</v>
      </c>
      <c r="N215" s="51">
        <v>3000000</v>
      </c>
      <c r="O215" s="51">
        <v>0</v>
      </c>
      <c r="P215" s="82" t="s">
        <v>23</v>
      </c>
      <c r="Q215" s="105" t="s">
        <v>20</v>
      </c>
    </row>
    <row r="216" spans="1:17" s="22" customFormat="1" ht="32.25" customHeight="1" thickBot="1" x14ac:dyDescent="0.35">
      <c r="A216" s="175" t="s">
        <v>121</v>
      </c>
      <c r="B216" s="176"/>
      <c r="C216" s="26"/>
      <c r="D216" s="26"/>
      <c r="E216" s="21"/>
      <c r="F216" s="21"/>
      <c r="G216" s="21"/>
      <c r="H216" s="21"/>
      <c r="I216" s="21"/>
      <c r="J216" s="23">
        <f>SUM(J213:J215)</f>
        <v>24200000</v>
      </c>
      <c r="K216" s="23">
        <f t="shared" ref="K216:O216" si="69">SUM(K213:K215)</f>
        <v>24200000</v>
      </c>
      <c r="L216" s="23">
        <f t="shared" si="69"/>
        <v>0</v>
      </c>
      <c r="M216" s="23">
        <f t="shared" si="69"/>
        <v>0</v>
      </c>
      <c r="N216" s="23">
        <f t="shared" si="69"/>
        <v>24200000</v>
      </c>
      <c r="O216" s="23">
        <f t="shared" si="69"/>
        <v>0</v>
      </c>
      <c r="P216" s="25"/>
      <c r="Q216" s="128"/>
    </row>
    <row r="217" spans="1:17" ht="109.5" customHeight="1" thickBot="1" x14ac:dyDescent="0.3">
      <c r="A217" s="52">
        <v>1</v>
      </c>
      <c r="B217" s="54" t="s">
        <v>135</v>
      </c>
      <c r="C217" s="54">
        <v>4826054670</v>
      </c>
      <c r="D217" s="54" t="s">
        <v>247</v>
      </c>
      <c r="E217" s="54" t="s">
        <v>19</v>
      </c>
      <c r="F217" s="54" t="s">
        <v>19</v>
      </c>
      <c r="G217" s="54" t="s">
        <v>19</v>
      </c>
      <c r="H217" s="54" t="s">
        <v>19</v>
      </c>
      <c r="I217" s="74" t="s">
        <v>144</v>
      </c>
      <c r="J217" s="57">
        <v>689943</v>
      </c>
      <c r="K217" s="55">
        <f>SUM(L217:O217)</f>
        <v>689943</v>
      </c>
      <c r="L217" s="55">
        <v>0</v>
      </c>
      <c r="M217" s="55">
        <v>0</v>
      </c>
      <c r="N217" s="55">
        <v>689943</v>
      </c>
      <c r="O217" s="55">
        <v>0</v>
      </c>
      <c r="P217" s="58" t="s">
        <v>23</v>
      </c>
      <c r="Q217" s="152" t="s">
        <v>20</v>
      </c>
    </row>
    <row r="218" spans="1:17" s="22" customFormat="1" ht="32.25" customHeight="1" thickBot="1" x14ac:dyDescent="0.35">
      <c r="A218" s="175" t="s">
        <v>117</v>
      </c>
      <c r="B218" s="176"/>
      <c r="C218" s="26"/>
      <c r="D218" s="26"/>
      <c r="E218" s="21"/>
      <c r="F218" s="21"/>
      <c r="G218" s="21"/>
      <c r="H218" s="21"/>
      <c r="I218" s="21"/>
      <c r="J218" s="23">
        <f>SUM(J217)</f>
        <v>689943</v>
      </c>
      <c r="K218" s="23">
        <f t="shared" ref="K218:O218" si="70">SUM(K217)</f>
        <v>689943</v>
      </c>
      <c r="L218" s="23">
        <f t="shared" si="70"/>
        <v>0</v>
      </c>
      <c r="M218" s="23">
        <f t="shared" si="70"/>
        <v>0</v>
      </c>
      <c r="N218" s="23">
        <f t="shared" si="70"/>
        <v>689943</v>
      </c>
      <c r="O218" s="23">
        <f t="shared" si="70"/>
        <v>0</v>
      </c>
      <c r="P218" s="25"/>
      <c r="Q218" s="128"/>
    </row>
    <row r="219" spans="1:17" ht="109.5" customHeight="1" thickBot="1" x14ac:dyDescent="0.3">
      <c r="A219" s="52">
        <v>1</v>
      </c>
      <c r="B219" s="54" t="s">
        <v>137</v>
      </c>
      <c r="C219" s="54">
        <v>4826125402</v>
      </c>
      <c r="D219" s="54" t="s">
        <v>241</v>
      </c>
      <c r="E219" s="54" t="s">
        <v>19</v>
      </c>
      <c r="F219" s="54" t="s">
        <v>19</v>
      </c>
      <c r="G219" s="54" t="s">
        <v>19</v>
      </c>
      <c r="H219" s="54" t="s">
        <v>294</v>
      </c>
      <c r="I219" s="74" t="s">
        <v>295</v>
      </c>
      <c r="J219" s="57">
        <v>100000</v>
      </c>
      <c r="K219" s="55">
        <f>SUM(L219:O219)</f>
        <v>100000</v>
      </c>
      <c r="L219" s="55">
        <v>0</v>
      </c>
      <c r="M219" s="55">
        <v>0</v>
      </c>
      <c r="N219" s="55">
        <v>100000</v>
      </c>
      <c r="O219" s="55">
        <v>0</v>
      </c>
      <c r="P219" s="58" t="s">
        <v>23</v>
      </c>
      <c r="Q219" s="152" t="s">
        <v>20</v>
      </c>
    </row>
    <row r="220" spans="1:17" s="22" customFormat="1" ht="32.25" customHeight="1" thickBot="1" x14ac:dyDescent="0.35">
      <c r="A220" s="175" t="s">
        <v>117</v>
      </c>
      <c r="B220" s="176"/>
      <c r="C220" s="26"/>
      <c r="D220" s="26"/>
      <c r="E220" s="21"/>
      <c r="F220" s="21"/>
      <c r="G220" s="21"/>
      <c r="H220" s="21"/>
      <c r="I220" s="21"/>
      <c r="J220" s="23">
        <f>SUM(J219)</f>
        <v>100000</v>
      </c>
      <c r="K220" s="23">
        <f t="shared" ref="K220:O220" si="71">SUM(K219)</f>
        <v>100000</v>
      </c>
      <c r="L220" s="23">
        <f t="shared" si="71"/>
        <v>0</v>
      </c>
      <c r="M220" s="23">
        <f t="shared" si="71"/>
        <v>0</v>
      </c>
      <c r="N220" s="23">
        <f t="shared" si="71"/>
        <v>100000</v>
      </c>
      <c r="O220" s="23">
        <f t="shared" si="71"/>
        <v>0</v>
      </c>
      <c r="P220" s="25"/>
      <c r="Q220" s="128"/>
    </row>
    <row r="221" spans="1:17" ht="109.5" customHeight="1" x14ac:dyDescent="0.25">
      <c r="A221" s="36">
        <v>1</v>
      </c>
      <c r="B221" s="47" t="s">
        <v>109</v>
      </c>
      <c r="C221" s="47">
        <v>4826067101</v>
      </c>
      <c r="D221" s="47" t="s">
        <v>200</v>
      </c>
      <c r="E221" s="47" t="s">
        <v>19</v>
      </c>
      <c r="F221" s="47" t="s">
        <v>19</v>
      </c>
      <c r="G221" s="47" t="s">
        <v>19</v>
      </c>
      <c r="H221" s="47" t="s">
        <v>19</v>
      </c>
      <c r="I221" s="47" t="s">
        <v>19</v>
      </c>
      <c r="J221" s="48">
        <v>519221.24</v>
      </c>
      <c r="K221" s="48">
        <f>SUM(L221:O221)</f>
        <v>519221.24</v>
      </c>
      <c r="L221" s="48">
        <v>0</v>
      </c>
      <c r="M221" s="48">
        <v>0</v>
      </c>
      <c r="N221" s="48">
        <v>519221.24</v>
      </c>
      <c r="O221" s="48">
        <v>0</v>
      </c>
      <c r="P221" s="83" t="s">
        <v>23</v>
      </c>
      <c r="Q221" s="142" t="s">
        <v>20</v>
      </c>
    </row>
    <row r="222" spans="1:17" ht="109.5" customHeight="1" x14ac:dyDescent="0.25">
      <c r="A222" s="100">
        <f t="shared" si="68"/>
        <v>2</v>
      </c>
      <c r="B222" s="101" t="s">
        <v>109</v>
      </c>
      <c r="C222" s="101">
        <v>4826067101</v>
      </c>
      <c r="D222" s="101" t="s">
        <v>201</v>
      </c>
      <c r="E222" s="101" t="s">
        <v>19</v>
      </c>
      <c r="F222" s="27" t="s">
        <v>19</v>
      </c>
      <c r="G222" s="101" t="s">
        <v>19</v>
      </c>
      <c r="H222" s="101" t="s">
        <v>19</v>
      </c>
      <c r="I222" s="101" t="s">
        <v>19</v>
      </c>
      <c r="J222" s="107">
        <v>704098</v>
      </c>
      <c r="K222" s="107">
        <f>SUM(L222:O222)</f>
        <v>704098</v>
      </c>
      <c r="L222" s="107">
        <v>0</v>
      </c>
      <c r="M222" s="107">
        <v>0</v>
      </c>
      <c r="N222" s="107">
        <v>704098</v>
      </c>
      <c r="O222" s="107">
        <v>0</v>
      </c>
      <c r="P222" s="104" t="s">
        <v>23</v>
      </c>
      <c r="Q222" s="108" t="s">
        <v>20</v>
      </c>
    </row>
    <row r="223" spans="1:17" ht="109.5" customHeight="1" x14ac:dyDescent="0.25">
      <c r="A223" s="38">
        <v>3</v>
      </c>
      <c r="B223" s="101" t="s">
        <v>109</v>
      </c>
      <c r="C223" s="101">
        <v>4826067101</v>
      </c>
      <c r="D223" s="101" t="s">
        <v>202</v>
      </c>
      <c r="E223" s="101" t="s">
        <v>144</v>
      </c>
      <c r="F223" s="101" t="s">
        <v>144</v>
      </c>
      <c r="G223" s="101" t="s">
        <v>199</v>
      </c>
      <c r="H223" s="101" t="s">
        <v>144</v>
      </c>
      <c r="I223" s="101" t="s">
        <v>144</v>
      </c>
      <c r="J223" s="107">
        <v>185000</v>
      </c>
      <c r="K223" s="107">
        <f>SUM(L223:O223)</f>
        <v>185000</v>
      </c>
      <c r="L223" s="107">
        <v>0</v>
      </c>
      <c r="M223" s="107">
        <v>0</v>
      </c>
      <c r="N223" s="107">
        <v>185000</v>
      </c>
      <c r="O223" s="107">
        <v>0</v>
      </c>
      <c r="P223" s="104" t="s">
        <v>23</v>
      </c>
      <c r="Q223" s="108" t="s">
        <v>111</v>
      </c>
    </row>
    <row r="224" spans="1:17" ht="109.5" customHeight="1" thickBot="1" x14ac:dyDescent="0.3">
      <c r="A224" s="100">
        <v>4</v>
      </c>
      <c r="B224" s="101" t="s">
        <v>109</v>
      </c>
      <c r="C224" s="101">
        <v>4826067101</v>
      </c>
      <c r="D224" s="101" t="s">
        <v>203</v>
      </c>
      <c r="E224" s="101" t="s">
        <v>144</v>
      </c>
      <c r="F224" s="101" t="s">
        <v>144</v>
      </c>
      <c r="G224" s="101" t="s">
        <v>144</v>
      </c>
      <c r="H224" s="101" t="s">
        <v>144</v>
      </c>
      <c r="I224" s="101" t="s">
        <v>144</v>
      </c>
      <c r="J224" s="107">
        <v>4684313</v>
      </c>
      <c r="K224" s="107">
        <f>SUM(L224:O224)</f>
        <v>4684313</v>
      </c>
      <c r="L224" s="107">
        <v>0</v>
      </c>
      <c r="M224" s="107">
        <v>0</v>
      </c>
      <c r="N224" s="107">
        <v>4684313</v>
      </c>
      <c r="O224" s="107">
        <v>0</v>
      </c>
      <c r="P224" s="104" t="s">
        <v>23</v>
      </c>
      <c r="Q224" s="108" t="s">
        <v>111</v>
      </c>
    </row>
    <row r="225" spans="1:17" s="22" customFormat="1" ht="32.25" customHeight="1" thickBot="1" x14ac:dyDescent="0.35">
      <c r="A225" s="175" t="s">
        <v>120</v>
      </c>
      <c r="B225" s="176"/>
      <c r="C225" s="26"/>
      <c r="D225" s="26"/>
      <c r="E225" s="21"/>
      <c r="F225" s="21"/>
      <c r="G225" s="21"/>
      <c r="H225" s="21"/>
      <c r="I225" s="21"/>
      <c r="J225" s="23">
        <f>SUM(J221:J224)</f>
        <v>6092632.2400000002</v>
      </c>
      <c r="K225" s="23">
        <f t="shared" ref="K225:O225" si="72">SUM(K221:K224)</f>
        <v>6092632.2400000002</v>
      </c>
      <c r="L225" s="23">
        <f t="shared" si="72"/>
        <v>0</v>
      </c>
      <c r="M225" s="23">
        <f t="shared" si="72"/>
        <v>0</v>
      </c>
      <c r="N225" s="23">
        <f t="shared" si="72"/>
        <v>6092632.2400000002</v>
      </c>
      <c r="O225" s="23">
        <f t="shared" si="72"/>
        <v>0</v>
      </c>
      <c r="P225" s="25"/>
      <c r="Q225" s="128"/>
    </row>
    <row r="226" spans="1:17" ht="109.5" customHeight="1" x14ac:dyDescent="0.25">
      <c r="A226" s="36">
        <v>1</v>
      </c>
      <c r="B226" s="87" t="s">
        <v>36</v>
      </c>
      <c r="C226" s="87">
        <v>4825115296</v>
      </c>
      <c r="D226" s="87" t="s">
        <v>56</v>
      </c>
      <c r="E226" s="47" t="s">
        <v>19</v>
      </c>
      <c r="F226" s="47" t="s">
        <v>19</v>
      </c>
      <c r="G226" s="47" t="s">
        <v>19</v>
      </c>
      <c r="H226" s="47" t="s">
        <v>19</v>
      </c>
      <c r="I226" s="47" t="s">
        <v>57</v>
      </c>
      <c r="J226" s="48">
        <v>423606</v>
      </c>
      <c r="K226" s="48">
        <f>SUM(L226:O226)</f>
        <v>423606</v>
      </c>
      <c r="L226" s="48">
        <v>0</v>
      </c>
      <c r="M226" s="48">
        <v>0</v>
      </c>
      <c r="N226" s="48">
        <v>423606</v>
      </c>
      <c r="O226" s="48">
        <v>0</v>
      </c>
      <c r="P226" s="83" t="s">
        <v>23</v>
      </c>
      <c r="Q226" s="142" t="s">
        <v>20</v>
      </c>
    </row>
    <row r="227" spans="1:17" ht="109.5" customHeight="1" x14ac:dyDescent="0.25">
      <c r="A227" s="38">
        <f t="shared" si="68"/>
        <v>2</v>
      </c>
      <c r="B227" s="67" t="s">
        <v>36</v>
      </c>
      <c r="C227" s="67">
        <v>4825115296</v>
      </c>
      <c r="D227" s="67" t="s">
        <v>58</v>
      </c>
      <c r="E227" s="27" t="s">
        <v>19</v>
      </c>
      <c r="F227" s="27" t="s">
        <v>19</v>
      </c>
      <c r="G227" s="27" t="s">
        <v>19</v>
      </c>
      <c r="H227" s="27" t="s">
        <v>19</v>
      </c>
      <c r="I227" s="27" t="s">
        <v>37</v>
      </c>
      <c r="J227" s="28">
        <v>94180.43</v>
      </c>
      <c r="K227" s="28">
        <f>SUM(L227:O227)</f>
        <v>94180.43</v>
      </c>
      <c r="L227" s="28">
        <v>0</v>
      </c>
      <c r="M227" s="28">
        <v>0</v>
      </c>
      <c r="N227" s="28">
        <v>94180.43</v>
      </c>
      <c r="O227" s="28">
        <v>0</v>
      </c>
      <c r="P227" s="66" t="s">
        <v>23</v>
      </c>
      <c r="Q227" s="141" t="s">
        <v>20</v>
      </c>
    </row>
    <row r="228" spans="1:17" ht="109.5" customHeight="1" x14ac:dyDescent="0.25">
      <c r="A228" s="38">
        <f t="shared" si="68"/>
        <v>3</v>
      </c>
      <c r="B228" s="67" t="s">
        <v>36</v>
      </c>
      <c r="C228" s="67">
        <v>4825115296</v>
      </c>
      <c r="D228" s="67" t="s">
        <v>24</v>
      </c>
      <c r="E228" s="27" t="s">
        <v>19</v>
      </c>
      <c r="F228" s="27" t="s">
        <v>19</v>
      </c>
      <c r="G228" s="27" t="s">
        <v>19</v>
      </c>
      <c r="H228" s="27" t="s">
        <v>19</v>
      </c>
      <c r="I228" s="27" t="s">
        <v>59</v>
      </c>
      <c r="J228" s="28">
        <v>60799.199999999997</v>
      </c>
      <c r="K228" s="28">
        <f t="shared" ref="K228:K235" si="73">SUM(L228:O228)</f>
        <v>60799.199999999997</v>
      </c>
      <c r="L228" s="28">
        <v>0</v>
      </c>
      <c r="M228" s="28">
        <v>0</v>
      </c>
      <c r="N228" s="28">
        <v>60799.199999999997</v>
      </c>
      <c r="O228" s="28">
        <v>0</v>
      </c>
      <c r="P228" s="66" t="s">
        <v>23</v>
      </c>
      <c r="Q228" s="141" t="s">
        <v>20</v>
      </c>
    </row>
    <row r="229" spans="1:17" ht="109.5" customHeight="1" x14ac:dyDescent="0.25">
      <c r="A229" s="38">
        <f t="shared" si="68"/>
        <v>4</v>
      </c>
      <c r="B229" s="67" t="s">
        <v>36</v>
      </c>
      <c r="C229" s="67">
        <v>4825115296</v>
      </c>
      <c r="D229" s="67" t="s">
        <v>24</v>
      </c>
      <c r="E229" s="27" t="s">
        <v>19</v>
      </c>
      <c r="F229" s="27" t="s">
        <v>19</v>
      </c>
      <c r="G229" s="27" t="s">
        <v>19</v>
      </c>
      <c r="H229" s="27" t="s">
        <v>19</v>
      </c>
      <c r="I229" s="27" t="s">
        <v>44</v>
      </c>
      <c r="J229" s="28">
        <v>112671.4</v>
      </c>
      <c r="K229" s="28">
        <f t="shared" si="73"/>
        <v>112671.4</v>
      </c>
      <c r="L229" s="28">
        <v>0</v>
      </c>
      <c r="M229" s="28">
        <v>0</v>
      </c>
      <c r="N229" s="28">
        <v>112671.4</v>
      </c>
      <c r="O229" s="28">
        <v>0</v>
      </c>
      <c r="P229" s="66" t="s">
        <v>23</v>
      </c>
      <c r="Q229" s="141" t="s">
        <v>20</v>
      </c>
    </row>
    <row r="230" spans="1:17" ht="109.5" customHeight="1" x14ac:dyDescent="0.25">
      <c r="A230" s="38">
        <f t="shared" si="68"/>
        <v>5</v>
      </c>
      <c r="B230" s="67" t="s">
        <v>36</v>
      </c>
      <c r="C230" s="67">
        <v>4825115296</v>
      </c>
      <c r="D230" s="67" t="s">
        <v>60</v>
      </c>
      <c r="E230" s="27" t="s">
        <v>19</v>
      </c>
      <c r="F230" s="27" t="s">
        <v>19</v>
      </c>
      <c r="G230" s="27" t="s">
        <v>19</v>
      </c>
      <c r="H230" s="27" t="s">
        <v>19</v>
      </c>
      <c r="I230" s="27" t="s">
        <v>44</v>
      </c>
      <c r="J230" s="28">
        <v>4096250</v>
      </c>
      <c r="K230" s="28">
        <f t="shared" si="73"/>
        <v>4096250</v>
      </c>
      <c r="L230" s="28">
        <v>0</v>
      </c>
      <c r="M230" s="28">
        <v>0</v>
      </c>
      <c r="N230" s="28">
        <v>4096250</v>
      </c>
      <c r="O230" s="28">
        <v>0</v>
      </c>
      <c r="P230" s="66" t="s">
        <v>23</v>
      </c>
      <c r="Q230" s="141" t="s">
        <v>20</v>
      </c>
    </row>
    <row r="231" spans="1:17" ht="109.5" customHeight="1" x14ac:dyDescent="0.25">
      <c r="A231" s="38">
        <f t="shared" si="68"/>
        <v>6</v>
      </c>
      <c r="B231" s="67" t="s">
        <v>36</v>
      </c>
      <c r="C231" s="67">
        <v>4825115296</v>
      </c>
      <c r="D231" s="67" t="s">
        <v>61</v>
      </c>
      <c r="E231" s="27" t="s">
        <v>19</v>
      </c>
      <c r="F231" s="27" t="s">
        <v>19</v>
      </c>
      <c r="G231" s="27" t="s">
        <v>19</v>
      </c>
      <c r="H231" s="27" t="s">
        <v>19</v>
      </c>
      <c r="I231" s="27" t="s">
        <v>62</v>
      </c>
      <c r="J231" s="28">
        <v>78468.86</v>
      </c>
      <c r="K231" s="28">
        <f t="shared" si="73"/>
        <v>78468.86</v>
      </c>
      <c r="L231" s="28">
        <v>0</v>
      </c>
      <c r="M231" s="28">
        <v>0</v>
      </c>
      <c r="N231" s="28">
        <v>78468.86</v>
      </c>
      <c r="O231" s="28">
        <v>0</v>
      </c>
      <c r="P231" s="66" t="s">
        <v>23</v>
      </c>
      <c r="Q231" s="141" t="s">
        <v>20</v>
      </c>
    </row>
    <row r="232" spans="1:17" ht="109.5" customHeight="1" x14ac:dyDescent="0.25">
      <c r="A232" s="38">
        <f t="shared" si="68"/>
        <v>7</v>
      </c>
      <c r="B232" s="67" t="s">
        <v>36</v>
      </c>
      <c r="C232" s="67">
        <v>4825115296</v>
      </c>
      <c r="D232" s="68" t="s">
        <v>63</v>
      </c>
      <c r="E232" s="27" t="s">
        <v>19</v>
      </c>
      <c r="F232" s="27" t="s">
        <v>19</v>
      </c>
      <c r="G232" s="27" t="s">
        <v>19</v>
      </c>
      <c r="H232" s="27" t="s">
        <v>19</v>
      </c>
      <c r="I232" s="63" t="s">
        <v>64</v>
      </c>
      <c r="J232" s="28">
        <v>1154581.25</v>
      </c>
      <c r="K232" s="28">
        <f t="shared" si="73"/>
        <v>1154581.25</v>
      </c>
      <c r="L232" s="28">
        <v>0</v>
      </c>
      <c r="M232" s="28">
        <v>0</v>
      </c>
      <c r="N232" s="28">
        <v>1154581.25</v>
      </c>
      <c r="O232" s="28">
        <v>0</v>
      </c>
      <c r="P232" s="66" t="s">
        <v>23</v>
      </c>
      <c r="Q232" s="141" t="s">
        <v>20</v>
      </c>
    </row>
    <row r="233" spans="1:17" ht="109.5" customHeight="1" x14ac:dyDescent="0.25">
      <c r="A233" s="38">
        <f t="shared" si="68"/>
        <v>8</v>
      </c>
      <c r="B233" s="67" t="s">
        <v>36</v>
      </c>
      <c r="C233" s="67">
        <v>4825115296</v>
      </c>
      <c r="D233" s="68" t="s">
        <v>65</v>
      </c>
      <c r="E233" s="27" t="s">
        <v>19</v>
      </c>
      <c r="F233" s="27" t="s">
        <v>19</v>
      </c>
      <c r="G233" s="27" t="s">
        <v>19</v>
      </c>
      <c r="H233" s="27" t="s">
        <v>19</v>
      </c>
      <c r="I233" s="63" t="s">
        <v>64</v>
      </c>
      <c r="J233" s="28">
        <v>39993.120000000003</v>
      </c>
      <c r="K233" s="28">
        <f t="shared" si="73"/>
        <v>39993.120000000003</v>
      </c>
      <c r="L233" s="28">
        <v>0</v>
      </c>
      <c r="M233" s="28">
        <v>0</v>
      </c>
      <c r="N233" s="28">
        <v>39993.120000000003</v>
      </c>
      <c r="O233" s="28">
        <v>0</v>
      </c>
      <c r="P233" s="66" t="s">
        <v>23</v>
      </c>
      <c r="Q233" s="141" t="s">
        <v>20</v>
      </c>
    </row>
    <row r="234" spans="1:17" ht="109.5" customHeight="1" x14ac:dyDescent="0.25">
      <c r="A234" s="38">
        <f t="shared" si="68"/>
        <v>9</v>
      </c>
      <c r="B234" s="67" t="s">
        <v>36</v>
      </c>
      <c r="C234" s="67">
        <v>4825115296</v>
      </c>
      <c r="D234" s="68" t="s">
        <v>66</v>
      </c>
      <c r="E234" s="27" t="s">
        <v>19</v>
      </c>
      <c r="F234" s="27" t="s">
        <v>19</v>
      </c>
      <c r="G234" s="27" t="s">
        <v>19</v>
      </c>
      <c r="H234" s="27" t="s">
        <v>19</v>
      </c>
      <c r="I234" s="27" t="s">
        <v>67</v>
      </c>
      <c r="J234" s="28">
        <v>891270.81</v>
      </c>
      <c r="K234" s="28">
        <f t="shared" si="73"/>
        <v>891270.81</v>
      </c>
      <c r="L234" s="28">
        <v>0</v>
      </c>
      <c r="M234" s="28">
        <v>0</v>
      </c>
      <c r="N234" s="28">
        <v>891270.81</v>
      </c>
      <c r="O234" s="28">
        <v>0</v>
      </c>
      <c r="P234" s="66" t="s">
        <v>23</v>
      </c>
      <c r="Q234" s="141" t="s">
        <v>20</v>
      </c>
    </row>
    <row r="235" spans="1:17" ht="109.5" customHeight="1" thickBot="1" x14ac:dyDescent="0.3">
      <c r="A235" s="38">
        <f t="shared" si="68"/>
        <v>10</v>
      </c>
      <c r="B235" s="67" t="s">
        <v>36</v>
      </c>
      <c r="C235" s="67">
        <v>4825115296</v>
      </c>
      <c r="D235" s="68" t="s">
        <v>68</v>
      </c>
      <c r="E235" s="27" t="s">
        <v>19</v>
      </c>
      <c r="F235" s="27" t="s">
        <v>19</v>
      </c>
      <c r="G235" s="27" t="s">
        <v>19</v>
      </c>
      <c r="H235" s="27" t="s">
        <v>19</v>
      </c>
      <c r="I235" s="27" t="s">
        <v>37</v>
      </c>
      <c r="J235" s="28">
        <v>200000</v>
      </c>
      <c r="K235" s="28">
        <f t="shared" si="73"/>
        <v>200000</v>
      </c>
      <c r="L235" s="28">
        <v>0</v>
      </c>
      <c r="M235" s="28">
        <v>0</v>
      </c>
      <c r="N235" s="28">
        <v>200000</v>
      </c>
      <c r="O235" s="28">
        <v>0</v>
      </c>
      <c r="P235" s="66" t="s">
        <v>23</v>
      </c>
      <c r="Q235" s="141" t="s">
        <v>20</v>
      </c>
    </row>
    <row r="236" spans="1:17" s="22" customFormat="1" ht="32.25" customHeight="1" thickBot="1" x14ac:dyDescent="0.35">
      <c r="A236" s="175" t="s">
        <v>122</v>
      </c>
      <c r="B236" s="176"/>
      <c r="C236" s="26"/>
      <c r="D236" s="26"/>
      <c r="E236" s="21"/>
      <c r="F236" s="21"/>
      <c r="G236" s="21"/>
      <c r="H236" s="21"/>
      <c r="I236" s="21"/>
      <c r="J236" s="23">
        <f>SUM(J226:J235)</f>
        <v>7151821.0700000003</v>
      </c>
      <c r="K236" s="23">
        <f t="shared" ref="K236:O236" si="74">SUM(K226:K235)</f>
        <v>7151821.0700000003</v>
      </c>
      <c r="L236" s="23">
        <f t="shared" si="74"/>
        <v>0</v>
      </c>
      <c r="M236" s="23">
        <f t="shared" si="74"/>
        <v>0</v>
      </c>
      <c r="N236" s="23">
        <f t="shared" si="74"/>
        <v>7151821.0700000003</v>
      </c>
      <c r="O236" s="23">
        <f t="shared" si="74"/>
        <v>0</v>
      </c>
      <c r="P236" s="25"/>
      <c r="Q236" s="128"/>
    </row>
    <row r="237" spans="1:17" ht="109.5" customHeight="1" x14ac:dyDescent="0.25">
      <c r="A237" s="91">
        <v>1</v>
      </c>
      <c r="B237" s="133" t="s">
        <v>320</v>
      </c>
      <c r="C237" s="133">
        <v>4826112749</v>
      </c>
      <c r="D237" s="133" t="s">
        <v>337</v>
      </c>
      <c r="E237" s="133" t="s">
        <v>19</v>
      </c>
      <c r="F237" s="133" t="s">
        <v>19</v>
      </c>
      <c r="G237" s="133" t="s">
        <v>19</v>
      </c>
      <c r="H237" s="124" t="s">
        <v>338</v>
      </c>
      <c r="I237" s="139" t="s">
        <v>339</v>
      </c>
      <c r="J237" s="122">
        <v>408356</v>
      </c>
      <c r="K237" s="122">
        <f>SUM(L237:O237)</f>
        <v>408356</v>
      </c>
      <c r="L237" s="122">
        <v>0</v>
      </c>
      <c r="M237" s="122">
        <v>0</v>
      </c>
      <c r="N237" s="122">
        <v>408356</v>
      </c>
      <c r="O237" s="122">
        <v>0</v>
      </c>
      <c r="P237" s="98" t="s">
        <v>23</v>
      </c>
      <c r="Q237" s="153" t="s">
        <v>20</v>
      </c>
    </row>
    <row r="238" spans="1:17" ht="109.5" customHeight="1" thickBot="1" x14ac:dyDescent="0.3">
      <c r="A238" s="39">
        <v>2</v>
      </c>
      <c r="B238" s="50" t="s">
        <v>320</v>
      </c>
      <c r="C238" s="50">
        <v>4826112749</v>
      </c>
      <c r="D238" s="50" t="s">
        <v>340</v>
      </c>
      <c r="E238" s="50" t="s">
        <v>19</v>
      </c>
      <c r="F238" s="50" t="s">
        <v>19</v>
      </c>
      <c r="G238" s="50" t="s">
        <v>19</v>
      </c>
      <c r="H238" s="86" t="s">
        <v>341</v>
      </c>
      <c r="I238" s="97" t="s">
        <v>342</v>
      </c>
      <c r="J238" s="51">
        <v>158116</v>
      </c>
      <c r="K238" s="51">
        <f>SUM(L238:O238)</f>
        <v>158116</v>
      </c>
      <c r="L238" s="51">
        <v>0</v>
      </c>
      <c r="M238" s="51">
        <v>0</v>
      </c>
      <c r="N238" s="51">
        <v>158116</v>
      </c>
      <c r="O238" s="51">
        <v>0</v>
      </c>
      <c r="P238" s="82" t="s">
        <v>23</v>
      </c>
      <c r="Q238" s="105" t="s">
        <v>20</v>
      </c>
    </row>
    <row r="239" spans="1:17" s="22" customFormat="1" ht="32.25" customHeight="1" thickBot="1" x14ac:dyDescent="0.35">
      <c r="A239" s="175" t="s">
        <v>118</v>
      </c>
      <c r="B239" s="176"/>
      <c r="C239" s="26"/>
      <c r="D239" s="26"/>
      <c r="E239" s="21"/>
      <c r="F239" s="21"/>
      <c r="G239" s="21"/>
      <c r="H239" s="21"/>
      <c r="I239" s="21"/>
      <c r="J239" s="23">
        <f t="shared" ref="J239:O239" si="75">SUM(J237:J238)</f>
        <v>566472</v>
      </c>
      <c r="K239" s="23">
        <f t="shared" si="75"/>
        <v>566472</v>
      </c>
      <c r="L239" s="23">
        <f t="shared" si="75"/>
        <v>0</v>
      </c>
      <c r="M239" s="23">
        <f t="shared" si="75"/>
        <v>0</v>
      </c>
      <c r="N239" s="23">
        <f t="shared" si="75"/>
        <v>566472</v>
      </c>
      <c r="O239" s="23">
        <f t="shared" si="75"/>
        <v>0</v>
      </c>
      <c r="P239" s="25"/>
      <c r="Q239" s="128"/>
    </row>
    <row r="240" spans="1:17" ht="109.5" customHeight="1" thickBot="1" x14ac:dyDescent="0.3">
      <c r="A240" s="36">
        <v>1</v>
      </c>
      <c r="B240" s="47" t="s">
        <v>373</v>
      </c>
      <c r="C240" s="47">
        <v>4823015031</v>
      </c>
      <c r="D240" s="146" t="s">
        <v>374</v>
      </c>
      <c r="E240" s="149" t="s">
        <v>367</v>
      </c>
      <c r="F240" s="149" t="s">
        <v>368</v>
      </c>
      <c r="G240" s="146" t="s">
        <v>19</v>
      </c>
      <c r="H240" s="150" t="s">
        <v>144</v>
      </c>
      <c r="I240" s="150" t="s">
        <v>144</v>
      </c>
      <c r="J240" s="147">
        <v>1314870.44</v>
      </c>
      <c r="K240" s="147">
        <f>SUM(L240:O240)</f>
        <v>1314870.44</v>
      </c>
      <c r="L240" s="147">
        <v>819164.28</v>
      </c>
      <c r="M240" s="147">
        <v>351070.41</v>
      </c>
      <c r="N240" s="147">
        <v>144635.75</v>
      </c>
      <c r="O240" s="147">
        <v>0</v>
      </c>
      <c r="P240" s="148" t="s">
        <v>23</v>
      </c>
      <c r="Q240" s="154" t="s">
        <v>20</v>
      </c>
    </row>
    <row r="241" spans="1:17" s="22" customFormat="1" ht="32.25" customHeight="1" thickBot="1" x14ac:dyDescent="0.35">
      <c r="A241" s="175" t="s">
        <v>117</v>
      </c>
      <c r="B241" s="176"/>
      <c r="C241" s="26"/>
      <c r="D241" s="26"/>
      <c r="E241" s="21"/>
      <c r="F241" s="21"/>
      <c r="G241" s="21"/>
      <c r="H241" s="21"/>
      <c r="I241" s="21"/>
      <c r="J241" s="23">
        <f t="shared" ref="J241:O241" si="76">SUM(J240:J240)</f>
        <v>1314870.44</v>
      </c>
      <c r="K241" s="23">
        <f t="shared" si="76"/>
        <v>1314870.44</v>
      </c>
      <c r="L241" s="23">
        <f t="shared" si="76"/>
        <v>819164.28</v>
      </c>
      <c r="M241" s="23">
        <f t="shared" si="76"/>
        <v>351070.41</v>
      </c>
      <c r="N241" s="23">
        <f t="shared" si="76"/>
        <v>144635.75</v>
      </c>
      <c r="O241" s="23">
        <f t="shared" si="76"/>
        <v>0</v>
      </c>
      <c r="P241" s="25"/>
      <c r="Q241" s="128"/>
    </row>
    <row r="242" spans="1:17" ht="47.25" customHeight="1" x14ac:dyDescent="0.25">
      <c r="A242" s="187" t="s">
        <v>375</v>
      </c>
      <c r="B242" s="188"/>
      <c r="C242" s="188"/>
      <c r="D242" s="188"/>
      <c r="E242" s="30"/>
      <c r="F242" s="30"/>
      <c r="G242" s="30"/>
      <c r="H242" s="31"/>
      <c r="I242" s="31"/>
      <c r="J242" s="32">
        <f>J216+J218+J220+J225+J236+J239+J241</f>
        <v>40115738.75</v>
      </c>
      <c r="K242" s="32">
        <f>K243+K244+K245</f>
        <v>40115738.749999993</v>
      </c>
      <c r="L242" s="32">
        <f t="shared" ref="L242:O242" si="77">L216+L218+L220+L225+L236+L239+L241</f>
        <v>819164.28</v>
      </c>
      <c r="M242" s="32">
        <f t="shared" si="77"/>
        <v>351070.41</v>
      </c>
      <c r="N242" s="32">
        <f t="shared" si="77"/>
        <v>38945504.060000002</v>
      </c>
      <c r="O242" s="32">
        <f t="shared" si="77"/>
        <v>0</v>
      </c>
      <c r="P242" s="33"/>
      <c r="Q242" s="34"/>
    </row>
    <row r="243" spans="1:17" ht="47.25" customHeight="1" x14ac:dyDescent="0.25">
      <c r="A243" s="6" t="s">
        <v>376</v>
      </c>
      <c r="B243" s="7"/>
      <c r="C243" s="10"/>
      <c r="D243" s="7"/>
      <c r="E243" s="7"/>
      <c r="F243" s="7"/>
      <c r="G243" s="7"/>
      <c r="H243" s="7"/>
      <c r="I243" s="7"/>
      <c r="J243" s="11">
        <f>SUM(J240)</f>
        <v>1314870.44</v>
      </c>
      <c r="K243" s="11">
        <f t="shared" ref="K243:O243" si="78">SUM(K240)</f>
        <v>1314870.44</v>
      </c>
      <c r="L243" s="11">
        <f t="shared" si="78"/>
        <v>819164.28</v>
      </c>
      <c r="M243" s="11">
        <f t="shared" si="78"/>
        <v>351070.41</v>
      </c>
      <c r="N243" s="11">
        <f t="shared" si="78"/>
        <v>144635.75</v>
      </c>
      <c r="O243" s="11">
        <f t="shared" si="78"/>
        <v>0</v>
      </c>
      <c r="P243" s="14"/>
      <c r="Q243" s="16"/>
    </row>
    <row r="244" spans="1:17" ht="47.25" customHeight="1" x14ac:dyDescent="0.25">
      <c r="A244" s="8" t="s">
        <v>125</v>
      </c>
      <c r="B244" s="9"/>
      <c r="C244" s="12"/>
      <c r="D244" s="9"/>
      <c r="E244" s="9"/>
      <c r="F244" s="9"/>
      <c r="G244" s="9"/>
      <c r="H244" s="9"/>
      <c r="I244" s="9"/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5"/>
      <c r="Q244" s="17"/>
    </row>
    <row r="245" spans="1:17" ht="47.25" customHeight="1" thickBot="1" x14ac:dyDescent="0.3">
      <c r="A245" s="43" t="s">
        <v>308</v>
      </c>
      <c r="B245" s="44"/>
      <c r="C245" s="44"/>
      <c r="D245" s="44"/>
      <c r="E245" s="44"/>
      <c r="F245" s="44"/>
      <c r="G245" s="44"/>
      <c r="H245" s="44"/>
      <c r="I245" s="44"/>
      <c r="J245" s="45">
        <f>J213+J214+J215+J217+J219+J221+J222+J226+J227+J228+J229+J230+J231+J232+J233+J234+J235+J223+J224+J237+J238</f>
        <v>38800868.309999995</v>
      </c>
      <c r="K245" s="45">
        <f t="shared" ref="K245:O245" si="79">K213+K214+K215+K217+K219+K221+K222+K226+K227+K228+K229+K230+K231+K232+K233+K234+K235+K223+K224+K237+K238</f>
        <v>38800868.309999995</v>
      </c>
      <c r="L245" s="45">
        <f t="shared" si="79"/>
        <v>0</v>
      </c>
      <c r="M245" s="45">
        <f t="shared" si="79"/>
        <v>0</v>
      </c>
      <c r="N245" s="45">
        <f t="shared" si="79"/>
        <v>38800868.309999995</v>
      </c>
      <c r="O245" s="45">
        <f t="shared" si="79"/>
        <v>0</v>
      </c>
      <c r="P245" s="18"/>
      <c r="Q245" s="19"/>
    </row>
    <row r="246" spans="1:17" s="42" customFormat="1" ht="60" customHeight="1" thickBot="1" x14ac:dyDescent="0.3">
      <c r="A246" s="192" t="s">
        <v>393</v>
      </c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4"/>
    </row>
    <row r="247" spans="1:17" ht="108.75" customHeight="1" x14ac:dyDescent="0.25">
      <c r="A247" s="36">
        <v>1</v>
      </c>
      <c r="B247" s="47" t="s">
        <v>26</v>
      </c>
      <c r="C247" s="47">
        <v>4826129661</v>
      </c>
      <c r="D247" s="47" t="s">
        <v>264</v>
      </c>
      <c r="E247" s="47" t="s">
        <v>19</v>
      </c>
      <c r="F247" s="47" t="s">
        <v>19</v>
      </c>
      <c r="G247" s="47" t="s">
        <v>19</v>
      </c>
      <c r="H247" s="47" t="s">
        <v>19</v>
      </c>
      <c r="I247" s="47" t="s">
        <v>265</v>
      </c>
      <c r="J247" s="48">
        <v>20000000</v>
      </c>
      <c r="K247" s="48">
        <f>SUM(L247:O247)</f>
        <v>20000000</v>
      </c>
      <c r="L247" s="48">
        <v>0</v>
      </c>
      <c r="M247" s="48">
        <v>0</v>
      </c>
      <c r="N247" s="48">
        <v>20000000</v>
      </c>
      <c r="O247" s="48">
        <v>0</v>
      </c>
      <c r="P247" s="47" t="s">
        <v>25</v>
      </c>
      <c r="Q247" s="155" t="s">
        <v>20</v>
      </c>
    </row>
    <row r="248" spans="1:17" ht="108.75" customHeight="1" x14ac:dyDescent="0.25">
      <c r="A248" s="38">
        <f>A247+1</f>
        <v>2</v>
      </c>
      <c r="B248" s="27" t="s">
        <v>26</v>
      </c>
      <c r="C248" s="27">
        <v>4826129661</v>
      </c>
      <c r="D248" s="27" t="s">
        <v>266</v>
      </c>
      <c r="E248" s="27" t="s">
        <v>19</v>
      </c>
      <c r="F248" s="27" t="s">
        <v>19</v>
      </c>
      <c r="G248" s="27" t="s">
        <v>19</v>
      </c>
      <c r="H248" s="27" t="s">
        <v>19</v>
      </c>
      <c r="I248" s="27" t="s">
        <v>265</v>
      </c>
      <c r="J248" s="28">
        <v>1200000</v>
      </c>
      <c r="K248" s="28">
        <f>SUM(L248:O248)</f>
        <v>1200000</v>
      </c>
      <c r="L248" s="28">
        <v>0</v>
      </c>
      <c r="M248" s="28">
        <v>0</v>
      </c>
      <c r="N248" s="28">
        <v>1200000</v>
      </c>
      <c r="O248" s="28">
        <v>0</v>
      </c>
      <c r="P248" s="101" t="s">
        <v>25</v>
      </c>
      <c r="Q248" s="156" t="s">
        <v>20</v>
      </c>
    </row>
    <row r="249" spans="1:17" ht="108.75" customHeight="1" x14ac:dyDescent="0.25">
      <c r="A249" s="100">
        <v>3</v>
      </c>
      <c r="B249" s="101" t="s">
        <v>26</v>
      </c>
      <c r="C249" s="101">
        <v>4826129661</v>
      </c>
      <c r="D249" s="101" t="s">
        <v>266</v>
      </c>
      <c r="E249" s="101" t="s">
        <v>144</v>
      </c>
      <c r="F249" s="101" t="s">
        <v>144</v>
      </c>
      <c r="G249" s="101" t="s">
        <v>144</v>
      </c>
      <c r="H249" s="101" t="s">
        <v>144</v>
      </c>
      <c r="I249" s="101" t="s">
        <v>265</v>
      </c>
      <c r="J249" s="107">
        <v>3000000</v>
      </c>
      <c r="K249" s="107">
        <f>SUM(L249:O249)</f>
        <v>3000000</v>
      </c>
      <c r="L249" s="107">
        <v>0</v>
      </c>
      <c r="M249" s="107">
        <v>0</v>
      </c>
      <c r="N249" s="107">
        <v>3000000</v>
      </c>
      <c r="O249" s="107">
        <v>0</v>
      </c>
      <c r="P249" s="27" t="s">
        <v>25</v>
      </c>
      <c r="Q249" s="156" t="s">
        <v>20</v>
      </c>
    </row>
    <row r="250" spans="1:17" ht="108.75" customHeight="1" x14ac:dyDescent="0.25">
      <c r="A250" s="100">
        <v>4</v>
      </c>
      <c r="B250" s="101" t="s">
        <v>26</v>
      </c>
      <c r="C250" s="101">
        <v>4826129661</v>
      </c>
      <c r="D250" s="101" t="s">
        <v>267</v>
      </c>
      <c r="E250" s="101" t="s">
        <v>144</v>
      </c>
      <c r="F250" s="101" t="s">
        <v>144</v>
      </c>
      <c r="G250" s="101" t="s">
        <v>144</v>
      </c>
      <c r="H250" s="101" t="s">
        <v>144</v>
      </c>
      <c r="I250" s="101" t="s">
        <v>265</v>
      </c>
      <c r="J250" s="107">
        <v>19856591.140000001</v>
      </c>
      <c r="K250" s="107">
        <f>SUM(L250:O250)</f>
        <v>19856591.140000001</v>
      </c>
      <c r="L250" s="107">
        <v>0</v>
      </c>
      <c r="M250" s="107">
        <v>0</v>
      </c>
      <c r="N250" s="107">
        <v>19856591.140000001</v>
      </c>
      <c r="O250" s="107">
        <v>0</v>
      </c>
      <c r="P250" s="27" t="s">
        <v>25</v>
      </c>
      <c r="Q250" s="156" t="s">
        <v>20</v>
      </c>
    </row>
    <row r="251" spans="1:17" ht="108.75" customHeight="1" x14ac:dyDescent="0.25">
      <c r="A251" s="100">
        <v>5</v>
      </c>
      <c r="B251" s="101" t="s">
        <v>26</v>
      </c>
      <c r="C251" s="101">
        <v>4826129661</v>
      </c>
      <c r="D251" s="101" t="s">
        <v>267</v>
      </c>
      <c r="E251" s="101" t="s">
        <v>144</v>
      </c>
      <c r="F251" s="101" t="s">
        <v>144</v>
      </c>
      <c r="G251" s="101" t="s">
        <v>144</v>
      </c>
      <c r="H251" s="101" t="s">
        <v>144</v>
      </c>
      <c r="I251" s="101" t="s">
        <v>265</v>
      </c>
      <c r="J251" s="107">
        <v>14180059.560000001</v>
      </c>
      <c r="K251" s="107">
        <f t="shared" ref="K251:K274" si="80">SUM(L251:O251)</f>
        <v>14180059.560000001</v>
      </c>
      <c r="L251" s="107">
        <v>0</v>
      </c>
      <c r="M251" s="107">
        <v>0</v>
      </c>
      <c r="N251" s="107">
        <v>14180059.560000001</v>
      </c>
      <c r="O251" s="107">
        <v>0</v>
      </c>
      <c r="P251" s="27" t="s">
        <v>25</v>
      </c>
      <c r="Q251" s="156" t="s">
        <v>20</v>
      </c>
    </row>
    <row r="252" spans="1:17" ht="108.75" customHeight="1" x14ac:dyDescent="0.25">
      <c r="A252" s="100">
        <v>6</v>
      </c>
      <c r="B252" s="101" t="s">
        <v>26</v>
      </c>
      <c r="C252" s="101">
        <v>4826129661</v>
      </c>
      <c r="D252" s="101" t="s">
        <v>267</v>
      </c>
      <c r="E252" s="101" t="s">
        <v>182</v>
      </c>
      <c r="F252" s="101" t="s">
        <v>144</v>
      </c>
      <c r="G252" s="101" t="s">
        <v>144</v>
      </c>
      <c r="H252" s="101" t="s">
        <v>144</v>
      </c>
      <c r="I252" s="101" t="s">
        <v>265</v>
      </c>
      <c r="J252" s="107">
        <v>31879839.140000001</v>
      </c>
      <c r="K252" s="107">
        <f t="shared" si="80"/>
        <v>31879839.140000001</v>
      </c>
      <c r="L252" s="107">
        <v>0</v>
      </c>
      <c r="M252" s="107">
        <v>0</v>
      </c>
      <c r="N252" s="107">
        <v>31879839.140000001</v>
      </c>
      <c r="O252" s="107">
        <v>0</v>
      </c>
      <c r="P252" s="27" t="s">
        <v>25</v>
      </c>
      <c r="Q252" s="156" t="s">
        <v>20</v>
      </c>
    </row>
    <row r="253" spans="1:17" ht="108.75" customHeight="1" x14ac:dyDescent="0.25">
      <c r="A253" s="100">
        <v>7</v>
      </c>
      <c r="B253" s="101" t="s">
        <v>26</v>
      </c>
      <c r="C253" s="101">
        <v>4826129661</v>
      </c>
      <c r="D253" s="101" t="s">
        <v>267</v>
      </c>
      <c r="E253" s="101" t="s">
        <v>144</v>
      </c>
      <c r="F253" s="101" t="s">
        <v>144</v>
      </c>
      <c r="G253" s="101" t="s">
        <v>144</v>
      </c>
      <c r="H253" s="101" t="s">
        <v>144</v>
      </c>
      <c r="I253" s="101" t="s">
        <v>265</v>
      </c>
      <c r="J253" s="107">
        <v>18012594.780000001</v>
      </c>
      <c r="K253" s="107">
        <f t="shared" si="80"/>
        <v>18012594.780000001</v>
      </c>
      <c r="L253" s="107">
        <v>0</v>
      </c>
      <c r="M253" s="107">
        <v>0</v>
      </c>
      <c r="N253" s="107">
        <v>18012594.780000001</v>
      </c>
      <c r="O253" s="107">
        <v>0</v>
      </c>
      <c r="P253" s="27" t="s">
        <v>25</v>
      </c>
      <c r="Q253" s="156" t="s">
        <v>20</v>
      </c>
    </row>
    <row r="254" spans="1:17" ht="108.75" customHeight="1" x14ac:dyDescent="0.25">
      <c r="A254" s="100">
        <v>8</v>
      </c>
      <c r="B254" s="101" t="s">
        <v>26</v>
      </c>
      <c r="C254" s="101">
        <v>4826129661</v>
      </c>
      <c r="D254" s="101" t="s">
        <v>267</v>
      </c>
      <c r="E254" s="101" t="s">
        <v>144</v>
      </c>
      <c r="F254" s="101" t="s">
        <v>144</v>
      </c>
      <c r="G254" s="101" t="s">
        <v>144</v>
      </c>
      <c r="H254" s="101" t="s">
        <v>144</v>
      </c>
      <c r="I254" s="101" t="s">
        <v>265</v>
      </c>
      <c r="J254" s="107">
        <v>28360119.120000001</v>
      </c>
      <c r="K254" s="107">
        <f t="shared" si="80"/>
        <v>28360119.120000001</v>
      </c>
      <c r="L254" s="107">
        <v>0</v>
      </c>
      <c r="M254" s="107">
        <v>0</v>
      </c>
      <c r="N254" s="107">
        <v>28360119.120000001</v>
      </c>
      <c r="O254" s="107">
        <v>0</v>
      </c>
      <c r="P254" s="27" t="s">
        <v>25</v>
      </c>
      <c r="Q254" s="156" t="s">
        <v>20</v>
      </c>
    </row>
    <row r="255" spans="1:17" ht="108.75" customHeight="1" x14ac:dyDescent="0.25">
      <c r="A255" s="100">
        <v>9</v>
      </c>
      <c r="B255" s="101" t="s">
        <v>26</v>
      </c>
      <c r="C255" s="101">
        <v>4826129661</v>
      </c>
      <c r="D255" s="101" t="s">
        <v>267</v>
      </c>
      <c r="E255" s="101" t="s">
        <v>144</v>
      </c>
      <c r="F255" s="101" t="s">
        <v>144</v>
      </c>
      <c r="G255" s="101" t="s">
        <v>144</v>
      </c>
      <c r="H255" s="101" t="s">
        <v>144</v>
      </c>
      <c r="I255" s="101" t="s">
        <v>265</v>
      </c>
      <c r="J255" s="107">
        <v>6021271.9400000004</v>
      </c>
      <c r="K255" s="107">
        <f t="shared" si="80"/>
        <v>6021271.9400000004</v>
      </c>
      <c r="L255" s="107">
        <v>0</v>
      </c>
      <c r="M255" s="107">
        <v>0</v>
      </c>
      <c r="N255" s="107">
        <v>6021271.9400000004</v>
      </c>
      <c r="O255" s="107">
        <v>0</v>
      </c>
      <c r="P255" s="27" t="s">
        <v>25</v>
      </c>
      <c r="Q255" s="156" t="s">
        <v>20</v>
      </c>
    </row>
    <row r="256" spans="1:17" ht="108.75" customHeight="1" x14ac:dyDescent="0.25">
      <c r="A256" s="100">
        <v>10</v>
      </c>
      <c r="B256" s="101" t="s">
        <v>26</v>
      </c>
      <c r="C256" s="101">
        <v>4826129661</v>
      </c>
      <c r="D256" s="101" t="s">
        <v>267</v>
      </c>
      <c r="E256" s="101" t="s">
        <v>144</v>
      </c>
      <c r="F256" s="101" t="s">
        <v>144</v>
      </c>
      <c r="G256" s="101" t="s">
        <v>144</v>
      </c>
      <c r="H256" s="101" t="s">
        <v>182</v>
      </c>
      <c r="I256" s="101" t="s">
        <v>265</v>
      </c>
      <c r="J256" s="107">
        <v>2111230.2999999998</v>
      </c>
      <c r="K256" s="107">
        <f t="shared" si="80"/>
        <v>2111230.2999999998</v>
      </c>
      <c r="L256" s="107">
        <v>0</v>
      </c>
      <c r="M256" s="107">
        <v>0</v>
      </c>
      <c r="N256" s="107">
        <v>2111230.2999999998</v>
      </c>
      <c r="O256" s="107">
        <v>0</v>
      </c>
      <c r="P256" s="27" t="s">
        <v>25</v>
      </c>
      <c r="Q256" s="156" t="s">
        <v>20</v>
      </c>
    </row>
    <row r="257" spans="1:17" ht="108.75" customHeight="1" x14ac:dyDescent="0.25">
      <c r="A257" s="100">
        <v>11</v>
      </c>
      <c r="B257" s="101" t="s">
        <v>26</v>
      </c>
      <c r="C257" s="101">
        <v>4826129661</v>
      </c>
      <c r="D257" s="101" t="s">
        <v>267</v>
      </c>
      <c r="E257" s="101" t="s">
        <v>144</v>
      </c>
      <c r="F257" s="101" t="s">
        <v>144</v>
      </c>
      <c r="G257" s="101" t="s">
        <v>144</v>
      </c>
      <c r="H257" s="101" t="s">
        <v>144</v>
      </c>
      <c r="I257" s="101" t="s">
        <v>265</v>
      </c>
      <c r="J257" s="107">
        <v>1561009.15</v>
      </c>
      <c r="K257" s="107">
        <f t="shared" si="80"/>
        <v>1561009.15</v>
      </c>
      <c r="L257" s="107">
        <v>0</v>
      </c>
      <c r="M257" s="107">
        <v>0</v>
      </c>
      <c r="N257" s="107">
        <v>1561009.15</v>
      </c>
      <c r="O257" s="107">
        <v>0</v>
      </c>
      <c r="P257" s="27" t="s">
        <v>25</v>
      </c>
      <c r="Q257" s="156" t="s">
        <v>20</v>
      </c>
    </row>
    <row r="258" spans="1:17" ht="108.75" customHeight="1" x14ac:dyDescent="0.25">
      <c r="A258" s="100">
        <v>12</v>
      </c>
      <c r="B258" s="101" t="s">
        <v>26</v>
      </c>
      <c r="C258" s="101">
        <v>4826129661</v>
      </c>
      <c r="D258" s="101" t="s">
        <v>267</v>
      </c>
      <c r="E258" s="101" t="s">
        <v>144</v>
      </c>
      <c r="F258" s="101" t="s">
        <v>144</v>
      </c>
      <c r="G258" s="101" t="s">
        <v>144</v>
      </c>
      <c r="H258" s="101" t="s">
        <v>144</v>
      </c>
      <c r="I258" s="101" t="s">
        <v>265</v>
      </c>
      <c r="J258" s="107">
        <v>3661799.42</v>
      </c>
      <c r="K258" s="107">
        <f t="shared" si="80"/>
        <v>3661799.42</v>
      </c>
      <c r="L258" s="107">
        <v>0</v>
      </c>
      <c r="M258" s="107">
        <v>0</v>
      </c>
      <c r="N258" s="107">
        <v>3661799.42</v>
      </c>
      <c r="O258" s="107">
        <v>0</v>
      </c>
      <c r="P258" s="27" t="s">
        <v>25</v>
      </c>
      <c r="Q258" s="156" t="s">
        <v>20</v>
      </c>
    </row>
    <row r="259" spans="1:17" ht="108.75" customHeight="1" x14ac:dyDescent="0.25">
      <c r="A259" s="100">
        <v>13</v>
      </c>
      <c r="B259" s="101" t="s">
        <v>26</v>
      </c>
      <c r="C259" s="101">
        <v>4826129661</v>
      </c>
      <c r="D259" s="101" t="s">
        <v>267</v>
      </c>
      <c r="E259" s="101" t="s">
        <v>144</v>
      </c>
      <c r="F259" s="101" t="s">
        <v>144</v>
      </c>
      <c r="G259" s="101" t="s">
        <v>144</v>
      </c>
      <c r="H259" s="101" t="s">
        <v>144</v>
      </c>
      <c r="I259" s="101" t="s">
        <v>265</v>
      </c>
      <c r="J259" s="107">
        <v>2425989.48</v>
      </c>
      <c r="K259" s="107">
        <f t="shared" si="80"/>
        <v>2425989.48</v>
      </c>
      <c r="L259" s="107">
        <v>0</v>
      </c>
      <c r="M259" s="107">
        <v>0</v>
      </c>
      <c r="N259" s="107">
        <v>2425989.48</v>
      </c>
      <c r="O259" s="107">
        <v>0</v>
      </c>
      <c r="P259" s="27" t="s">
        <v>25</v>
      </c>
      <c r="Q259" s="156" t="s">
        <v>20</v>
      </c>
    </row>
    <row r="260" spans="1:17" ht="108.75" customHeight="1" x14ac:dyDescent="0.25">
      <c r="A260" s="100">
        <v>14</v>
      </c>
      <c r="B260" s="101" t="s">
        <v>26</v>
      </c>
      <c r="C260" s="101">
        <v>4826129661</v>
      </c>
      <c r="D260" s="101" t="s">
        <v>267</v>
      </c>
      <c r="E260" s="101" t="s">
        <v>144</v>
      </c>
      <c r="F260" s="101" t="s">
        <v>144</v>
      </c>
      <c r="G260" s="101" t="s">
        <v>144</v>
      </c>
      <c r="H260" s="101" t="s">
        <v>144</v>
      </c>
      <c r="I260" s="101" t="s">
        <v>265</v>
      </c>
      <c r="J260" s="107">
        <v>9809190.4000000004</v>
      </c>
      <c r="K260" s="107">
        <f t="shared" si="80"/>
        <v>9809190.4000000004</v>
      </c>
      <c r="L260" s="107">
        <v>0</v>
      </c>
      <c r="M260" s="107">
        <v>0</v>
      </c>
      <c r="N260" s="107">
        <v>9809190.4000000004</v>
      </c>
      <c r="O260" s="107">
        <v>0</v>
      </c>
      <c r="P260" s="27" t="s">
        <v>25</v>
      </c>
      <c r="Q260" s="156" t="s">
        <v>20</v>
      </c>
    </row>
    <row r="261" spans="1:17" ht="108.75" customHeight="1" x14ac:dyDescent="0.25">
      <c r="A261" s="100">
        <v>15</v>
      </c>
      <c r="B261" s="101" t="s">
        <v>26</v>
      </c>
      <c r="C261" s="101">
        <v>4826129661</v>
      </c>
      <c r="D261" s="101" t="s">
        <v>267</v>
      </c>
      <c r="E261" s="101" t="s">
        <v>144</v>
      </c>
      <c r="F261" s="101" t="s">
        <v>144</v>
      </c>
      <c r="G261" s="101" t="s">
        <v>144</v>
      </c>
      <c r="H261" s="101" t="s">
        <v>144</v>
      </c>
      <c r="I261" s="101" t="s">
        <v>265</v>
      </c>
      <c r="J261" s="107">
        <v>1856947.1</v>
      </c>
      <c r="K261" s="107">
        <f t="shared" si="80"/>
        <v>1856947.1</v>
      </c>
      <c r="L261" s="107">
        <v>0</v>
      </c>
      <c r="M261" s="107">
        <v>0</v>
      </c>
      <c r="N261" s="107">
        <v>1856947.1</v>
      </c>
      <c r="O261" s="107">
        <v>0</v>
      </c>
      <c r="P261" s="27" t="s">
        <v>25</v>
      </c>
      <c r="Q261" s="156" t="s">
        <v>20</v>
      </c>
    </row>
    <row r="262" spans="1:17" ht="108.75" customHeight="1" x14ac:dyDescent="0.25">
      <c r="A262" s="100">
        <v>16</v>
      </c>
      <c r="B262" s="101" t="s">
        <v>26</v>
      </c>
      <c r="C262" s="101">
        <v>4826129661</v>
      </c>
      <c r="D262" s="101" t="s">
        <v>267</v>
      </c>
      <c r="E262" s="101" t="s">
        <v>144</v>
      </c>
      <c r="F262" s="101" t="s">
        <v>144</v>
      </c>
      <c r="G262" s="101" t="s">
        <v>144</v>
      </c>
      <c r="H262" s="101" t="s">
        <v>182</v>
      </c>
      <c r="I262" s="101" t="s">
        <v>265</v>
      </c>
      <c r="J262" s="107">
        <v>8082255</v>
      </c>
      <c r="K262" s="107">
        <f t="shared" si="80"/>
        <v>8082255</v>
      </c>
      <c r="L262" s="107">
        <v>0</v>
      </c>
      <c r="M262" s="107">
        <v>0</v>
      </c>
      <c r="N262" s="107">
        <v>8082255</v>
      </c>
      <c r="O262" s="107">
        <v>0</v>
      </c>
      <c r="P262" s="27" t="s">
        <v>25</v>
      </c>
      <c r="Q262" s="156" t="s">
        <v>20</v>
      </c>
    </row>
    <row r="263" spans="1:17" ht="108.75" customHeight="1" x14ac:dyDescent="0.25">
      <c r="A263" s="100">
        <v>17</v>
      </c>
      <c r="B263" s="101" t="s">
        <v>26</v>
      </c>
      <c r="C263" s="101">
        <v>4826129661</v>
      </c>
      <c r="D263" s="101" t="s">
        <v>267</v>
      </c>
      <c r="E263" s="101" t="s">
        <v>144</v>
      </c>
      <c r="F263" s="101" t="s">
        <v>144</v>
      </c>
      <c r="G263" s="101" t="s">
        <v>144</v>
      </c>
      <c r="H263" s="101" t="s">
        <v>144</v>
      </c>
      <c r="I263" s="101" t="s">
        <v>265</v>
      </c>
      <c r="J263" s="107">
        <v>3995439</v>
      </c>
      <c r="K263" s="107">
        <f t="shared" si="80"/>
        <v>3995439</v>
      </c>
      <c r="L263" s="107">
        <v>0</v>
      </c>
      <c r="M263" s="107">
        <v>0</v>
      </c>
      <c r="N263" s="107">
        <v>3995439</v>
      </c>
      <c r="O263" s="107">
        <v>0</v>
      </c>
      <c r="P263" s="27" t="s">
        <v>25</v>
      </c>
      <c r="Q263" s="156" t="s">
        <v>20</v>
      </c>
    </row>
    <row r="264" spans="1:17" ht="108.75" customHeight="1" x14ac:dyDescent="0.25">
      <c r="A264" s="100">
        <v>18</v>
      </c>
      <c r="B264" s="101" t="s">
        <v>26</v>
      </c>
      <c r="C264" s="101">
        <v>4826129661</v>
      </c>
      <c r="D264" s="101" t="s">
        <v>267</v>
      </c>
      <c r="E264" s="101" t="s">
        <v>144</v>
      </c>
      <c r="F264" s="101" t="s">
        <v>144</v>
      </c>
      <c r="G264" s="101" t="s">
        <v>144</v>
      </c>
      <c r="H264" s="101" t="s">
        <v>144</v>
      </c>
      <c r="I264" s="101" t="s">
        <v>265</v>
      </c>
      <c r="J264" s="107">
        <v>9370182.3599999994</v>
      </c>
      <c r="K264" s="107">
        <f t="shared" si="80"/>
        <v>9370182.3599999994</v>
      </c>
      <c r="L264" s="107">
        <v>0</v>
      </c>
      <c r="M264" s="107">
        <v>0</v>
      </c>
      <c r="N264" s="107">
        <v>9370182.3599999994</v>
      </c>
      <c r="O264" s="107">
        <v>0</v>
      </c>
      <c r="P264" s="27" t="s">
        <v>25</v>
      </c>
      <c r="Q264" s="156" t="s">
        <v>20</v>
      </c>
    </row>
    <row r="265" spans="1:17" ht="108.75" customHeight="1" x14ac:dyDescent="0.25">
      <c r="A265" s="100">
        <v>19</v>
      </c>
      <c r="B265" s="101" t="s">
        <v>26</v>
      </c>
      <c r="C265" s="101">
        <v>4826129661</v>
      </c>
      <c r="D265" s="101" t="s">
        <v>267</v>
      </c>
      <c r="E265" s="101" t="s">
        <v>144</v>
      </c>
      <c r="F265" s="101" t="s">
        <v>144</v>
      </c>
      <c r="G265" s="101" t="s">
        <v>144</v>
      </c>
      <c r="H265" s="101" t="s">
        <v>144</v>
      </c>
      <c r="I265" s="101" t="s">
        <v>265</v>
      </c>
      <c r="J265" s="107">
        <v>6221252.5599999996</v>
      </c>
      <c r="K265" s="107">
        <f t="shared" si="80"/>
        <v>6221252.5599999996</v>
      </c>
      <c r="L265" s="107">
        <v>0</v>
      </c>
      <c r="M265" s="107">
        <v>0</v>
      </c>
      <c r="N265" s="107">
        <v>6221252.5599999996</v>
      </c>
      <c r="O265" s="107">
        <v>0</v>
      </c>
      <c r="P265" s="27" t="s">
        <v>25</v>
      </c>
      <c r="Q265" s="156" t="s">
        <v>20</v>
      </c>
    </row>
    <row r="266" spans="1:17" ht="108.75" customHeight="1" x14ac:dyDescent="0.25">
      <c r="A266" s="100">
        <v>20</v>
      </c>
      <c r="B266" s="101" t="s">
        <v>26</v>
      </c>
      <c r="C266" s="101">
        <v>4826129661</v>
      </c>
      <c r="D266" s="101" t="s">
        <v>267</v>
      </c>
      <c r="E266" s="101" t="s">
        <v>144</v>
      </c>
      <c r="F266" s="101" t="s">
        <v>144</v>
      </c>
      <c r="G266" s="101" t="s">
        <v>144</v>
      </c>
      <c r="H266" s="101" t="s">
        <v>144</v>
      </c>
      <c r="I266" s="101" t="s">
        <v>265</v>
      </c>
      <c r="J266" s="107">
        <v>2679377</v>
      </c>
      <c r="K266" s="107">
        <f t="shared" si="80"/>
        <v>2679377</v>
      </c>
      <c r="L266" s="107">
        <v>0</v>
      </c>
      <c r="M266" s="107">
        <v>0</v>
      </c>
      <c r="N266" s="107">
        <v>2679377</v>
      </c>
      <c r="O266" s="107">
        <v>0</v>
      </c>
      <c r="P266" s="27" t="s">
        <v>25</v>
      </c>
      <c r="Q266" s="156" t="s">
        <v>20</v>
      </c>
    </row>
    <row r="267" spans="1:17" ht="108.75" customHeight="1" x14ac:dyDescent="0.25">
      <c r="A267" s="100">
        <v>21</v>
      </c>
      <c r="B267" s="101" t="s">
        <v>26</v>
      </c>
      <c r="C267" s="101">
        <v>4826129661</v>
      </c>
      <c r="D267" s="101" t="s">
        <v>267</v>
      </c>
      <c r="E267" s="101" t="s">
        <v>144</v>
      </c>
      <c r="F267" s="101" t="s">
        <v>144</v>
      </c>
      <c r="G267" s="101" t="s">
        <v>144</v>
      </c>
      <c r="H267" s="101" t="s">
        <v>144</v>
      </c>
      <c r="I267" s="101" t="s">
        <v>265</v>
      </c>
      <c r="J267" s="107">
        <v>6597729.6200000001</v>
      </c>
      <c r="K267" s="107">
        <f t="shared" si="80"/>
        <v>6597729.6200000001</v>
      </c>
      <c r="L267" s="107">
        <v>0</v>
      </c>
      <c r="M267" s="107">
        <v>0</v>
      </c>
      <c r="N267" s="107">
        <v>6597729.6200000001</v>
      </c>
      <c r="O267" s="107">
        <v>0</v>
      </c>
      <c r="P267" s="27" t="s">
        <v>25</v>
      </c>
      <c r="Q267" s="156" t="s">
        <v>20</v>
      </c>
    </row>
    <row r="268" spans="1:17" ht="108.75" customHeight="1" x14ac:dyDescent="0.25">
      <c r="A268" s="100">
        <v>22</v>
      </c>
      <c r="B268" s="101" t="s">
        <v>26</v>
      </c>
      <c r="C268" s="101">
        <v>4826129661</v>
      </c>
      <c r="D268" s="101" t="s">
        <v>267</v>
      </c>
      <c r="E268" s="101" t="s">
        <v>144</v>
      </c>
      <c r="F268" s="101" t="s">
        <v>144</v>
      </c>
      <c r="G268" s="101" t="s">
        <v>144</v>
      </c>
      <c r="H268" s="101" t="s">
        <v>144</v>
      </c>
      <c r="I268" s="101" t="s">
        <v>265</v>
      </c>
      <c r="J268" s="107">
        <v>659819.52000000002</v>
      </c>
      <c r="K268" s="107">
        <f t="shared" si="80"/>
        <v>659819.52000000002</v>
      </c>
      <c r="L268" s="107">
        <v>0</v>
      </c>
      <c r="M268" s="107">
        <v>0</v>
      </c>
      <c r="N268" s="107">
        <v>659819.52000000002</v>
      </c>
      <c r="O268" s="107">
        <v>0</v>
      </c>
      <c r="P268" s="27" t="s">
        <v>25</v>
      </c>
      <c r="Q268" s="156" t="s">
        <v>20</v>
      </c>
    </row>
    <row r="269" spans="1:17" ht="108.75" customHeight="1" x14ac:dyDescent="0.25">
      <c r="A269" s="100">
        <v>23</v>
      </c>
      <c r="B269" s="101" t="s">
        <v>26</v>
      </c>
      <c r="C269" s="101">
        <v>4826129661</v>
      </c>
      <c r="D269" s="101" t="s">
        <v>267</v>
      </c>
      <c r="E269" s="101" t="s">
        <v>144</v>
      </c>
      <c r="F269" s="101" t="s">
        <v>144</v>
      </c>
      <c r="G269" s="101" t="s">
        <v>144</v>
      </c>
      <c r="H269" s="101" t="s">
        <v>144</v>
      </c>
      <c r="I269" s="101" t="s">
        <v>265</v>
      </c>
      <c r="J269" s="107">
        <v>5751771.7599999998</v>
      </c>
      <c r="K269" s="107">
        <f t="shared" si="80"/>
        <v>5751771.7599999998</v>
      </c>
      <c r="L269" s="107">
        <v>0</v>
      </c>
      <c r="M269" s="107">
        <v>0</v>
      </c>
      <c r="N269" s="107">
        <v>5751771.7599999998</v>
      </c>
      <c r="O269" s="107">
        <v>0</v>
      </c>
      <c r="P269" s="27" t="s">
        <v>25</v>
      </c>
      <c r="Q269" s="156" t="s">
        <v>20</v>
      </c>
    </row>
    <row r="270" spans="1:17" ht="108.75" customHeight="1" x14ac:dyDescent="0.25">
      <c r="A270" s="100">
        <v>24</v>
      </c>
      <c r="B270" s="101" t="s">
        <v>26</v>
      </c>
      <c r="C270" s="101">
        <v>4826129661</v>
      </c>
      <c r="D270" s="101" t="s">
        <v>267</v>
      </c>
      <c r="E270" s="101" t="s">
        <v>144</v>
      </c>
      <c r="F270" s="101" t="s">
        <v>144</v>
      </c>
      <c r="G270" s="101" t="s">
        <v>144</v>
      </c>
      <c r="H270" s="101" t="s">
        <v>144</v>
      </c>
      <c r="I270" s="101" t="s">
        <v>265</v>
      </c>
      <c r="J270" s="107">
        <v>2100602.1</v>
      </c>
      <c r="K270" s="107">
        <f t="shared" si="80"/>
        <v>2100602.1</v>
      </c>
      <c r="L270" s="107">
        <v>0</v>
      </c>
      <c r="M270" s="107">
        <v>0</v>
      </c>
      <c r="N270" s="107">
        <v>2100602.1</v>
      </c>
      <c r="O270" s="107">
        <v>0</v>
      </c>
      <c r="P270" s="27" t="s">
        <v>25</v>
      </c>
      <c r="Q270" s="156" t="s">
        <v>20</v>
      </c>
    </row>
    <row r="271" spans="1:17" ht="108.75" customHeight="1" x14ac:dyDescent="0.25">
      <c r="A271" s="100">
        <v>25</v>
      </c>
      <c r="B271" s="101" t="s">
        <v>26</v>
      </c>
      <c r="C271" s="101">
        <v>4826129661</v>
      </c>
      <c r="D271" s="101" t="s">
        <v>267</v>
      </c>
      <c r="E271" s="101" t="s">
        <v>144</v>
      </c>
      <c r="F271" s="101" t="s">
        <v>144</v>
      </c>
      <c r="G271" s="101" t="s">
        <v>144</v>
      </c>
      <c r="H271" s="101" t="s">
        <v>144</v>
      </c>
      <c r="I271" s="101" t="s">
        <v>265</v>
      </c>
      <c r="J271" s="107">
        <v>2286833</v>
      </c>
      <c r="K271" s="107">
        <f t="shared" si="80"/>
        <v>2286833</v>
      </c>
      <c r="L271" s="107">
        <v>0</v>
      </c>
      <c r="M271" s="107">
        <v>0</v>
      </c>
      <c r="N271" s="107">
        <v>2286833</v>
      </c>
      <c r="O271" s="107">
        <v>0</v>
      </c>
      <c r="P271" s="27" t="s">
        <v>25</v>
      </c>
      <c r="Q271" s="156" t="s">
        <v>20</v>
      </c>
    </row>
    <row r="272" spans="1:17" ht="108.75" customHeight="1" x14ac:dyDescent="0.25">
      <c r="A272" s="100">
        <v>26</v>
      </c>
      <c r="B272" s="101" t="s">
        <v>26</v>
      </c>
      <c r="C272" s="101">
        <v>4826129661</v>
      </c>
      <c r="D272" s="101" t="s">
        <v>267</v>
      </c>
      <c r="E272" s="101" t="s">
        <v>144</v>
      </c>
      <c r="F272" s="101" t="s">
        <v>144</v>
      </c>
      <c r="G272" s="101" t="s">
        <v>144</v>
      </c>
      <c r="H272" s="101" t="s">
        <v>144</v>
      </c>
      <c r="I272" s="101" t="s">
        <v>265</v>
      </c>
      <c r="J272" s="107">
        <v>654282</v>
      </c>
      <c r="K272" s="107">
        <f t="shared" si="80"/>
        <v>654282</v>
      </c>
      <c r="L272" s="107">
        <v>0</v>
      </c>
      <c r="M272" s="107">
        <v>0</v>
      </c>
      <c r="N272" s="107">
        <v>654282</v>
      </c>
      <c r="O272" s="107">
        <v>0</v>
      </c>
      <c r="P272" s="27" t="s">
        <v>25</v>
      </c>
      <c r="Q272" s="156" t="s">
        <v>20</v>
      </c>
    </row>
    <row r="273" spans="1:17" ht="108.75" customHeight="1" x14ac:dyDescent="0.25">
      <c r="A273" s="100">
        <v>27</v>
      </c>
      <c r="B273" s="101" t="s">
        <v>26</v>
      </c>
      <c r="C273" s="101">
        <v>4826129661</v>
      </c>
      <c r="D273" s="101" t="s">
        <v>267</v>
      </c>
      <c r="E273" s="101" t="s">
        <v>144</v>
      </c>
      <c r="F273" s="101" t="s">
        <v>182</v>
      </c>
      <c r="G273" s="101" t="s">
        <v>144</v>
      </c>
      <c r="H273" s="101" t="s">
        <v>144</v>
      </c>
      <c r="I273" s="101" t="s">
        <v>265</v>
      </c>
      <c r="J273" s="107">
        <v>5029969.84</v>
      </c>
      <c r="K273" s="107">
        <f t="shared" si="80"/>
        <v>5029969.84</v>
      </c>
      <c r="L273" s="107">
        <v>0</v>
      </c>
      <c r="M273" s="107">
        <v>0</v>
      </c>
      <c r="N273" s="107">
        <v>5029969.84</v>
      </c>
      <c r="O273" s="107">
        <v>0</v>
      </c>
      <c r="P273" s="27" t="s">
        <v>25</v>
      </c>
      <c r="Q273" s="156" t="s">
        <v>20</v>
      </c>
    </row>
    <row r="274" spans="1:17" ht="108.75" customHeight="1" x14ac:dyDescent="0.25">
      <c r="A274" s="100">
        <v>28</v>
      </c>
      <c r="B274" s="101" t="s">
        <v>26</v>
      </c>
      <c r="C274" s="101">
        <v>4826129661</v>
      </c>
      <c r="D274" s="101" t="s">
        <v>267</v>
      </c>
      <c r="E274" s="101" t="s">
        <v>182</v>
      </c>
      <c r="F274" s="101" t="s">
        <v>144</v>
      </c>
      <c r="G274" s="101" t="s">
        <v>144</v>
      </c>
      <c r="H274" s="101" t="s">
        <v>144</v>
      </c>
      <c r="I274" s="101" t="s">
        <v>265</v>
      </c>
      <c r="J274" s="107">
        <v>6877056.0599999996</v>
      </c>
      <c r="K274" s="107">
        <f t="shared" si="80"/>
        <v>6877056.0599999996</v>
      </c>
      <c r="L274" s="107">
        <v>0</v>
      </c>
      <c r="M274" s="107">
        <v>0</v>
      </c>
      <c r="N274" s="107">
        <v>6877056.0599999996</v>
      </c>
      <c r="O274" s="107">
        <v>0</v>
      </c>
      <c r="P274" s="27" t="s">
        <v>25</v>
      </c>
      <c r="Q274" s="156" t="s">
        <v>20</v>
      </c>
    </row>
    <row r="275" spans="1:17" ht="108.75" customHeight="1" thickBot="1" x14ac:dyDescent="0.3">
      <c r="A275" s="39">
        <v>29</v>
      </c>
      <c r="B275" s="50" t="s">
        <v>26</v>
      </c>
      <c r="C275" s="50">
        <v>4826129661</v>
      </c>
      <c r="D275" s="50" t="s">
        <v>267</v>
      </c>
      <c r="E275" s="50" t="s">
        <v>19</v>
      </c>
      <c r="F275" s="50" t="s">
        <v>19</v>
      </c>
      <c r="G275" s="50" t="s">
        <v>19</v>
      </c>
      <c r="H275" s="50" t="s">
        <v>19</v>
      </c>
      <c r="I275" s="50" t="s">
        <v>265</v>
      </c>
      <c r="J275" s="51">
        <v>2772057.6</v>
      </c>
      <c r="K275" s="51">
        <f>SUM(L275:O275)</f>
        <v>2772057.6</v>
      </c>
      <c r="L275" s="51">
        <v>0</v>
      </c>
      <c r="M275" s="51">
        <v>0</v>
      </c>
      <c r="N275" s="51">
        <v>2772057.6</v>
      </c>
      <c r="O275" s="51">
        <v>0</v>
      </c>
      <c r="P275" s="50" t="s">
        <v>25</v>
      </c>
      <c r="Q275" s="157" t="s">
        <v>20</v>
      </c>
    </row>
    <row r="276" spans="1:17" s="22" customFormat="1" ht="32.25" customHeight="1" thickBot="1" x14ac:dyDescent="0.35">
      <c r="A276" s="175" t="s">
        <v>270</v>
      </c>
      <c r="B276" s="176"/>
      <c r="C276" s="26"/>
      <c r="D276" s="26"/>
      <c r="E276" s="21"/>
      <c r="F276" s="21"/>
      <c r="G276" s="21"/>
      <c r="H276" s="21"/>
      <c r="I276" s="21"/>
      <c r="J276" s="23">
        <f>SUM(J247:J275)</f>
        <v>227015268.94999999</v>
      </c>
      <c r="K276" s="23">
        <f t="shared" ref="K276:O276" si="81">SUM(K247:K275)</f>
        <v>227015268.94999999</v>
      </c>
      <c r="L276" s="23">
        <f t="shared" si="81"/>
        <v>0</v>
      </c>
      <c r="M276" s="23">
        <f t="shared" si="81"/>
        <v>0</v>
      </c>
      <c r="N276" s="23">
        <f t="shared" si="81"/>
        <v>227015268.94999999</v>
      </c>
      <c r="O276" s="23">
        <f t="shared" si="81"/>
        <v>0</v>
      </c>
      <c r="P276" s="25"/>
      <c r="Q276" s="128"/>
    </row>
    <row r="277" spans="1:17" ht="108.75" customHeight="1" thickBot="1" x14ac:dyDescent="0.3">
      <c r="A277" s="52">
        <v>1</v>
      </c>
      <c r="B277" s="54" t="s">
        <v>34</v>
      </c>
      <c r="C277" s="54">
        <v>4826044859</v>
      </c>
      <c r="D277" s="54" t="s">
        <v>246</v>
      </c>
      <c r="E277" s="54" t="s">
        <v>19</v>
      </c>
      <c r="F277" s="54" t="s">
        <v>19</v>
      </c>
      <c r="G277" s="54" t="s">
        <v>19</v>
      </c>
      <c r="H277" s="77" t="s">
        <v>258</v>
      </c>
      <c r="I277" s="74" t="s">
        <v>259</v>
      </c>
      <c r="J277" s="57">
        <v>120000</v>
      </c>
      <c r="K277" s="55">
        <f>SUM(L277:O277)</f>
        <v>120000</v>
      </c>
      <c r="L277" s="55">
        <v>0</v>
      </c>
      <c r="M277" s="55">
        <v>0</v>
      </c>
      <c r="N277" s="55">
        <v>120000</v>
      </c>
      <c r="O277" s="55">
        <v>0</v>
      </c>
      <c r="P277" s="58" t="s">
        <v>25</v>
      </c>
      <c r="Q277" s="158" t="s">
        <v>20</v>
      </c>
    </row>
    <row r="278" spans="1:17" s="22" customFormat="1" ht="32.25" customHeight="1" thickBot="1" x14ac:dyDescent="0.35">
      <c r="A278" s="175" t="s">
        <v>117</v>
      </c>
      <c r="B278" s="176"/>
      <c r="C278" s="26"/>
      <c r="D278" s="26"/>
      <c r="E278" s="21"/>
      <c r="F278" s="21"/>
      <c r="G278" s="21"/>
      <c r="H278" s="21"/>
      <c r="I278" s="21"/>
      <c r="J278" s="23">
        <f>SUM(J277)</f>
        <v>120000</v>
      </c>
      <c r="K278" s="23">
        <f t="shared" ref="K278:O278" si="82">SUM(K277)</f>
        <v>120000</v>
      </c>
      <c r="L278" s="23">
        <f t="shared" si="82"/>
        <v>0</v>
      </c>
      <c r="M278" s="23">
        <f t="shared" si="82"/>
        <v>0</v>
      </c>
      <c r="N278" s="23">
        <f t="shared" si="82"/>
        <v>120000</v>
      </c>
      <c r="O278" s="23">
        <f t="shared" si="82"/>
        <v>0</v>
      </c>
      <c r="P278" s="25"/>
      <c r="Q278" s="128"/>
    </row>
    <row r="279" spans="1:17" ht="108.75" customHeight="1" x14ac:dyDescent="0.25">
      <c r="A279" s="91">
        <v>1</v>
      </c>
      <c r="B279" s="144" t="s">
        <v>112</v>
      </c>
      <c r="C279" s="133">
        <v>4826043615</v>
      </c>
      <c r="D279" s="133" t="s">
        <v>275</v>
      </c>
      <c r="E279" s="133" t="s">
        <v>19</v>
      </c>
      <c r="F279" s="133" t="s">
        <v>19</v>
      </c>
      <c r="G279" s="133" t="s">
        <v>19</v>
      </c>
      <c r="H279" s="124" t="s">
        <v>144</v>
      </c>
      <c r="I279" s="139" t="s">
        <v>272</v>
      </c>
      <c r="J279" s="122">
        <v>735700</v>
      </c>
      <c r="K279" s="122">
        <f>SUM(L279:O279)</f>
        <v>735700</v>
      </c>
      <c r="L279" s="122">
        <v>0</v>
      </c>
      <c r="M279" s="122">
        <v>0</v>
      </c>
      <c r="N279" s="122">
        <v>735700</v>
      </c>
      <c r="O279" s="122">
        <v>0</v>
      </c>
      <c r="P279" s="98" t="s">
        <v>25</v>
      </c>
      <c r="Q279" s="159" t="s">
        <v>20</v>
      </c>
    </row>
    <row r="280" spans="1:17" ht="108.75" customHeight="1" thickBot="1" x14ac:dyDescent="0.3">
      <c r="A280" s="39">
        <v>2</v>
      </c>
      <c r="B280" s="145" t="s">
        <v>112</v>
      </c>
      <c r="C280" s="50">
        <v>4826043615</v>
      </c>
      <c r="D280" s="50" t="s">
        <v>275</v>
      </c>
      <c r="E280" s="50" t="s">
        <v>144</v>
      </c>
      <c r="F280" s="50" t="s">
        <v>144</v>
      </c>
      <c r="G280" s="50" t="s">
        <v>144</v>
      </c>
      <c r="H280" s="86" t="s">
        <v>144</v>
      </c>
      <c r="I280" s="97" t="s">
        <v>274</v>
      </c>
      <c r="J280" s="51">
        <v>500000</v>
      </c>
      <c r="K280" s="51">
        <f>SUM(L280:O280)</f>
        <v>500000</v>
      </c>
      <c r="L280" s="51">
        <v>0</v>
      </c>
      <c r="M280" s="51">
        <v>0</v>
      </c>
      <c r="N280" s="51">
        <v>500000</v>
      </c>
      <c r="O280" s="51">
        <v>0</v>
      </c>
      <c r="P280" s="82" t="s">
        <v>25</v>
      </c>
      <c r="Q280" s="157" t="s">
        <v>111</v>
      </c>
    </row>
    <row r="281" spans="1:17" s="22" customFormat="1" ht="32.25" customHeight="1" thickBot="1" x14ac:dyDescent="0.35">
      <c r="A281" s="175" t="s">
        <v>118</v>
      </c>
      <c r="B281" s="176"/>
      <c r="C281" s="26"/>
      <c r="D281" s="26"/>
      <c r="E281" s="21"/>
      <c r="F281" s="21"/>
      <c r="G281" s="21"/>
      <c r="H281" s="21"/>
      <c r="I281" s="21"/>
      <c r="J281" s="23">
        <f>SUM(J279:J280)</f>
        <v>1235700</v>
      </c>
      <c r="K281" s="23">
        <f>SUM(K279:K280)</f>
        <v>1235700</v>
      </c>
      <c r="L281" s="23">
        <f t="shared" ref="L281:O281" si="83">SUM(L279)</f>
        <v>0</v>
      </c>
      <c r="M281" s="23">
        <f t="shared" si="83"/>
        <v>0</v>
      </c>
      <c r="N281" s="23">
        <f>SUM(N279:N280)</f>
        <v>1235700</v>
      </c>
      <c r="O281" s="23">
        <f t="shared" si="83"/>
        <v>0</v>
      </c>
      <c r="P281" s="25"/>
      <c r="Q281" s="128"/>
    </row>
    <row r="282" spans="1:17" ht="108.75" customHeight="1" thickBot="1" x14ac:dyDescent="0.3">
      <c r="A282" s="52">
        <v>1</v>
      </c>
      <c r="B282" s="54" t="s">
        <v>137</v>
      </c>
      <c r="C282" s="54">
        <v>4826125402</v>
      </c>
      <c r="D282" s="54" t="s">
        <v>296</v>
      </c>
      <c r="E282" s="54" t="s">
        <v>19</v>
      </c>
      <c r="F282" s="54" t="s">
        <v>19</v>
      </c>
      <c r="G282" s="54" t="s">
        <v>19</v>
      </c>
      <c r="H282" s="77" t="s">
        <v>297</v>
      </c>
      <c r="I282" s="74" t="s">
        <v>298</v>
      </c>
      <c r="J282" s="57">
        <v>300000</v>
      </c>
      <c r="K282" s="55">
        <f>SUM(L282:O282)</f>
        <v>300000</v>
      </c>
      <c r="L282" s="55">
        <v>0</v>
      </c>
      <c r="M282" s="55">
        <v>0</v>
      </c>
      <c r="N282" s="55">
        <v>300000</v>
      </c>
      <c r="O282" s="55">
        <v>0</v>
      </c>
      <c r="P282" s="58" t="s">
        <v>25</v>
      </c>
      <c r="Q282" s="158" t="s">
        <v>20</v>
      </c>
    </row>
    <row r="283" spans="1:17" s="22" customFormat="1" ht="32.25" customHeight="1" thickBot="1" x14ac:dyDescent="0.35">
      <c r="A283" s="175" t="s">
        <v>117</v>
      </c>
      <c r="B283" s="176"/>
      <c r="C283" s="26"/>
      <c r="D283" s="26"/>
      <c r="E283" s="21"/>
      <c r="F283" s="21"/>
      <c r="G283" s="21"/>
      <c r="H283" s="21"/>
      <c r="I283" s="21"/>
      <c r="J283" s="23">
        <f>SUM(J282)</f>
        <v>300000</v>
      </c>
      <c r="K283" s="23">
        <f t="shared" ref="K283:O283" si="84">SUM(K282)</f>
        <v>300000</v>
      </c>
      <c r="L283" s="23">
        <f t="shared" si="84"/>
        <v>0</v>
      </c>
      <c r="M283" s="23">
        <f t="shared" si="84"/>
        <v>0</v>
      </c>
      <c r="N283" s="23">
        <f t="shared" si="84"/>
        <v>300000</v>
      </c>
      <c r="O283" s="23">
        <f t="shared" si="84"/>
        <v>0</v>
      </c>
      <c r="P283" s="25"/>
      <c r="Q283" s="128"/>
    </row>
    <row r="284" spans="1:17" ht="108.75" customHeight="1" x14ac:dyDescent="0.25">
      <c r="A284" s="36">
        <v>1</v>
      </c>
      <c r="B284" s="47" t="s">
        <v>109</v>
      </c>
      <c r="C284" s="47">
        <v>4826067101</v>
      </c>
      <c r="D284" s="47" t="s">
        <v>204</v>
      </c>
      <c r="E284" s="47" t="s">
        <v>19</v>
      </c>
      <c r="F284" s="47" t="s">
        <v>19</v>
      </c>
      <c r="G284" s="47" t="s">
        <v>19</v>
      </c>
      <c r="H284" s="47" t="s">
        <v>19</v>
      </c>
      <c r="I284" s="47" t="s">
        <v>19</v>
      </c>
      <c r="J284" s="48">
        <v>50000</v>
      </c>
      <c r="K284" s="48">
        <f>SUM(L284:O284)</f>
        <v>50000</v>
      </c>
      <c r="L284" s="48">
        <v>0</v>
      </c>
      <c r="M284" s="48">
        <v>0</v>
      </c>
      <c r="N284" s="48">
        <v>50000</v>
      </c>
      <c r="O284" s="48">
        <v>0</v>
      </c>
      <c r="P284" s="83" t="s">
        <v>25</v>
      </c>
      <c r="Q284" s="155" t="s">
        <v>20</v>
      </c>
    </row>
    <row r="285" spans="1:17" ht="108.75" customHeight="1" thickBot="1" x14ac:dyDescent="0.3">
      <c r="A285" s="38">
        <f t="shared" ref="A285:A296" si="85">A284+1</f>
        <v>2</v>
      </c>
      <c r="B285" s="27" t="s">
        <v>109</v>
      </c>
      <c r="C285" s="27">
        <v>4826067101</v>
      </c>
      <c r="D285" s="27" t="s">
        <v>205</v>
      </c>
      <c r="E285" s="27" t="s">
        <v>19</v>
      </c>
      <c r="F285" s="27" t="s">
        <v>19</v>
      </c>
      <c r="G285" s="27" t="s">
        <v>19</v>
      </c>
      <c r="H285" s="27" t="s">
        <v>19</v>
      </c>
      <c r="I285" s="27" t="s">
        <v>19</v>
      </c>
      <c r="J285" s="28">
        <v>200000</v>
      </c>
      <c r="K285" s="28">
        <f>SUM(L285:O285)</f>
        <v>200000</v>
      </c>
      <c r="L285" s="28">
        <v>0</v>
      </c>
      <c r="M285" s="28">
        <v>0</v>
      </c>
      <c r="N285" s="28">
        <v>200000</v>
      </c>
      <c r="O285" s="28">
        <v>0</v>
      </c>
      <c r="P285" s="66" t="s">
        <v>25</v>
      </c>
      <c r="Q285" s="156" t="s">
        <v>20</v>
      </c>
    </row>
    <row r="286" spans="1:17" s="22" customFormat="1" ht="32.25" customHeight="1" thickBot="1" x14ac:dyDescent="0.35">
      <c r="A286" s="175" t="s">
        <v>118</v>
      </c>
      <c r="B286" s="176"/>
      <c r="C286" s="26"/>
      <c r="D286" s="26"/>
      <c r="E286" s="21"/>
      <c r="F286" s="21"/>
      <c r="G286" s="21"/>
      <c r="H286" s="21"/>
      <c r="I286" s="21"/>
      <c r="J286" s="23">
        <f>SUM(J284:J285)</f>
        <v>250000</v>
      </c>
      <c r="K286" s="23">
        <f t="shared" ref="K286:O286" si="86">SUM(K284:K285)</f>
        <v>250000</v>
      </c>
      <c r="L286" s="23">
        <f t="shared" si="86"/>
        <v>0</v>
      </c>
      <c r="M286" s="23">
        <f t="shared" si="86"/>
        <v>0</v>
      </c>
      <c r="N286" s="23">
        <f t="shared" si="86"/>
        <v>250000</v>
      </c>
      <c r="O286" s="23">
        <f t="shared" si="86"/>
        <v>0</v>
      </c>
      <c r="P286" s="25"/>
      <c r="Q286" s="128"/>
    </row>
    <row r="287" spans="1:17" ht="108.75" customHeight="1" x14ac:dyDescent="0.25">
      <c r="A287" s="36">
        <v>1</v>
      </c>
      <c r="B287" s="87" t="s">
        <v>36</v>
      </c>
      <c r="C287" s="87">
        <v>4825115296</v>
      </c>
      <c r="D287" s="47" t="s">
        <v>69</v>
      </c>
      <c r="E287" s="47" t="s">
        <v>19</v>
      </c>
      <c r="F287" s="47" t="s">
        <v>19</v>
      </c>
      <c r="G287" s="47" t="s">
        <v>19</v>
      </c>
      <c r="H287" s="47" t="s">
        <v>19</v>
      </c>
      <c r="I287" s="85" t="s">
        <v>47</v>
      </c>
      <c r="J287" s="48">
        <v>4950000</v>
      </c>
      <c r="K287" s="48">
        <f>SUM(L287:O287)</f>
        <v>4950000</v>
      </c>
      <c r="L287" s="48">
        <v>0</v>
      </c>
      <c r="M287" s="48">
        <v>0</v>
      </c>
      <c r="N287" s="48">
        <v>4950000</v>
      </c>
      <c r="O287" s="48">
        <v>0</v>
      </c>
      <c r="P287" s="83" t="s">
        <v>25</v>
      </c>
      <c r="Q287" s="155" t="s">
        <v>20</v>
      </c>
    </row>
    <row r="288" spans="1:17" ht="108.75" customHeight="1" x14ac:dyDescent="0.25">
      <c r="A288" s="38">
        <f t="shared" si="85"/>
        <v>2</v>
      </c>
      <c r="B288" s="67" t="s">
        <v>36</v>
      </c>
      <c r="C288" s="67">
        <v>4825115296</v>
      </c>
      <c r="D288" s="27" t="s">
        <v>70</v>
      </c>
      <c r="E288" s="27" t="s">
        <v>19</v>
      </c>
      <c r="F288" s="27" t="s">
        <v>19</v>
      </c>
      <c r="G288" s="27" t="s">
        <v>19</v>
      </c>
      <c r="H288" s="27" t="s">
        <v>19</v>
      </c>
      <c r="I288" s="63" t="s">
        <v>71</v>
      </c>
      <c r="J288" s="28">
        <v>28635000</v>
      </c>
      <c r="K288" s="28">
        <f>SUM(L288:O288)</f>
        <v>28635000</v>
      </c>
      <c r="L288" s="28">
        <v>0</v>
      </c>
      <c r="M288" s="28">
        <v>0</v>
      </c>
      <c r="N288" s="28">
        <v>28635000</v>
      </c>
      <c r="O288" s="28">
        <v>0</v>
      </c>
      <c r="P288" s="66" t="s">
        <v>25</v>
      </c>
      <c r="Q288" s="156" t="s">
        <v>20</v>
      </c>
    </row>
    <row r="289" spans="1:17" ht="108.75" customHeight="1" x14ac:dyDescent="0.25">
      <c r="A289" s="38">
        <f t="shared" si="85"/>
        <v>3</v>
      </c>
      <c r="B289" s="67" t="s">
        <v>36</v>
      </c>
      <c r="C289" s="67">
        <v>4825115296</v>
      </c>
      <c r="D289" s="27" t="s">
        <v>72</v>
      </c>
      <c r="E289" s="27" t="s">
        <v>19</v>
      </c>
      <c r="F289" s="27" t="s">
        <v>19</v>
      </c>
      <c r="G289" s="27" t="s">
        <v>19</v>
      </c>
      <c r="H289" s="27" t="s">
        <v>19</v>
      </c>
      <c r="I289" s="27" t="s">
        <v>37</v>
      </c>
      <c r="J289" s="28">
        <v>911514.79</v>
      </c>
      <c r="K289" s="28">
        <f t="shared" ref="K289:K296" si="87">SUM(L289:O289)</f>
        <v>911514.79</v>
      </c>
      <c r="L289" s="28">
        <v>0</v>
      </c>
      <c r="M289" s="28">
        <v>0</v>
      </c>
      <c r="N289" s="28">
        <v>911514.79</v>
      </c>
      <c r="O289" s="28">
        <v>0</v>
      </c>
      <c r="P289" s="66" t="s">
        <v>25</v>
      </c>
      <c r="Q289" s="156" t="s">
        <v>20</v>
      </c>
    </row>
    <row r="290" spans="1:17" ht="108.75" customHeight="1" x14ac:dyDescent="0.25">
      <c r="A290" s="38">
        <f t="shared" si="85"/>
        <v>4</v>
      </c>
      <c r="B290" s="67" t="s">
        <v>36</v>
      </c>
      <c r="C290" s="67">
        <v>4825115296</v>
      </c>
      <c r="D290" s="27" t="s">
        <v>73</v>
      </c>
      <c r="E290" s="27" t="s">
        <v>19</v>
      </c>
      <c r="F290" s="27" t="s">
        <v>19</v>
      </c>
      <c r="G290" s="27" t="s">
        <v>19</v>
      </c>
      <c r="H290" s="27" t="s">
        <v>19</v>
      </c>
      <c r="I290" s="27" t="s">
        <v>46</v>
      </c>
      <c r="J290" s="28">
        <v>85074.03</v>
      </c>
      <c r="K290" s="28">
        <f t="shared" si="87"/>
        <v>85074.03</v>
      </c>
      <c r="L290" s="28">
        <v>0</v>
      </c>
      <c r="M290" s="28">
        <v>0</v>
      </c>
      <c r="N290" s="28">
        <v>85074.03</v>
      </c>
      <c r="O290" s="28">
        <v>0</v>
      </c>
      <c r="P290" s="66" t="s">
        <v>25</v>
      </c>
      <c r="Q290" s="156" t="s">
        <v>20</v>
      </c>
    </row>
    <row r="291" spans="1:17" ht="108.75" customHeight="1" x14ac:dyDescent="0.25">
      <c r="A291" s="38">
        <f t="shared" si="85"/>
        <v>5</v>
      </c>
      <c r="B291" s="67" t="s">
        <v>36</v>
      </c>
      <c r="C291" s="67">
        <v>4825115296</v>
      </c>
      <c r="D291" s="27" t="s">
        <v>74</v>
      </c>
      <c r="E291" s="27" t="s">
        <v>19</v>
      </c>
      <c r="F291" s="27" t="s">
        <v>19</v>
      </c>
      <c r="G291" s="27" t="s">
        <v>19</v>
      </c>
      <c r="H291" s="27" t="s">
        <v>19</v>
      </c>
      <c r="I291" s="27" t="s">
        <v>75</v>
      </c>
      <c r="J291" s="28">
        <v>243800.5</v>
      </c>
      <c r="K291" s="28">
        <f t="shared" si="87"/>
        <v>243800.5</v>
      </c>
      <c r="L291" s="28">
        <v>0</v>
      </c>
      <c r="M291" s="28">
        <v>0</v>
      </c>
      <c r="N291" s="28">
        <v>243800.5</v>
      </c>
      <c r="O291" s="28">
        <v>0</v>
      </c>
      <c r="P291" s="66" t="s">
        <v>25</v>
      </c>
      <c r="Q291" s="156" t="s">
        <v>20</v>
      </c>
    </row>
    <row r="292" spans="1:17" ht="108.75" customHeight="1" x14ac:dyDescent="0.25">
      <c r="A292" s="38">
        <f t="shared" si="85"/>
        <v>6</v>
      </c>
      <c r="B292" s="67" t="s">
        <v>36</v>
      </c>
      <c r="C292" s="67">
        <v>4825115296</v>
      </c>
      <c r="D292" s="27" t="s">
        <v>76</v>
      </c>
      <c r="E292" s="27" t="s">
        <v>19</v>
      </c>
      <c r="F292" s="27" t="s">
        <v>19</v>
      </c>
      <c r="G292" s="27" t="s">
        <v>19</v>
      </c>
      <c r="H292" s="27" t="s">
        <v>19</v>
      </c>
      <c r="I292" s="27" t="s">
        <v>77</v>
      </c>
      <c r="J292" s="28">
        <v>1399840</v>
      </c>
      <c r="K292" s="28">
        <f t="shared" si="87"/>
        <v>1399840</v>
      </c>
      <c r="L292" s="28">
        <v>0</v>
      </c>
      <c r="M292" s="28">
        <v>0</v>
      </c>
      <c r="N292" s="28">
        <v>1399840</v>
      </c>
      <c r="O292" s="28">
        <v>0</v>
      </c>
      <c r="P292" s="66" t="s">
        <v>25</v>
      </c>
      <c r="Q292" s="156" t="s">
        <v>20</v>
      </c>
    </row>
    <row r="293" spans="1:17" ht="108.75" customHeight="1" x14ac:dyDescent="0.25">
      <c r="A293" s="38">
        <f t="shared" si="85"/>
        <v>7</v>
      </c>
      <c r="B293" s="67" t="s">
        <v>36</v>
      </c>
      <c r="C293" s="67">
        <v>4825115296</v>
      </c>
      <c r="D293" s="27" t="s">
        <v>40</v>
      </c>
      <c r="E293" s="27" t="s">
        <v>19</v>
      </c>
      <c r="F293" s="27" t="s">
        <v>19</v>
      </c>
      <c r="G293" s="27" t="s">
        <v>19</v>
      </c>
      <c r="H293" s="27" t="s">
        <v>19</v>
      </c>
      <c r="I293" s="27" t="s">
        <v>49</v>
      </c>
      <c r="J293" s="28">
        <v>1095400</v>
      </c>
      <c r="K293" s="28">
        <f t="shared" si="87"/>
        <v>1095400</v>
      </c>
      <c r="L293" s="28">
        <v>0</v>
      </c>
      <c r="M293" s="28">
        <v>0</v>
      </c>
      <c r="N293" s="28">
        <v>1095400</v>
      </c>
      <c r="O293" s="28">
        <v>0</v>
      </c>
      <c r="P293" s="66" t="s">
        <v>25</v>
      </c>
      <c r="Q293" s="156" t="s">
        <v>20</v>
      </c>
    </row>
    <row r="294" spans="1:17" ht="108.75" customHeight="1" x14ac:dyDescent="0.25">
      <c r="A294" s="38">
        <f t="shared" si="85"/>
        <v>8</v>
      </c>
      <c r="B294" s="67" t="s">
        <v>36</v>
      </c>
      <c r="C294" s="67">
        <v>4825115296</v>
      </c>
      <c r="D294" s="27" t="s">
        <v>38</v>
      </c>
      <c r="E294" s="27" t="s">
        <v>19</v>
      </c>
      <c r="F294" s="27" t="s">
        <v>19</v>
      </c>
      <c r="G294" s="27" t="s">
        <v>19</v>
      </c>
      <c r="H294" s="27" t="s">
        <v>19</v>
      </c>
      <c r="I294" s="27" t="s">
        <v>49</v>
      </c>
      <c r="J294" s="28">
        <v>14607637</v>
      </c>
      <c r="K294" s="28">
        <f t="shared" si="87"/>
        <v>14607637</v>
      </c>
      <c r="L294" s="28">
        <v>0</v>
      </c>
      <c r="M294" s="28">
        <v>0</v>
      </c>
      <c r="N294" s="28">
        <v>14607637</v>
      </c>
      <c r="O294" s="28">
        <v>0</v>
      </c>
      <c r="P294" s="66" t="s">
        <v>25</v>
      </c>
      <c r="Q294" s="156" t="s">
        <v>20</v>
      </c>
    </row>
    <row r="295" spans="1:17" ht="108.75" customHeight="1" x14ac:dyDescent="0.25">
      <c r="A295" s="38">
        <f t="shared" si="85"/>
        <v>9</v>
      </c>
      <c r="B295" s="67" t="s">
        <v>36</v>
      </c>
      <c r="C295" s="67">
        <v>4825115296</v>
      </c>
      <c r="D295" s="27" t="s">
        <v>78</v>
      </c>
      <c r="E295" s="27" t="s">
        <v>19</v>
      </c>
      <c r="F295" s="27" t="s">
        <v>19</v>
      </c>
      <c r="G295" s="27" t="s">
        <v>19</v>
      </c>
      <c r="H295" s="27" t="s">
        <v>19</v>
      </c>
      <c r="I295" s="27" t="s">
        <v>37</v>
      </c>
      <c r="J295" s="28">
        <v>107542.3</v>
      </c>
      <c r="K295" s="28">
        <f t="shared" si="87"/>
        <v>107542.3</v>
      </c>
      <c r="L295" s="28">
        <v>0</v>
      </c>
      <c r="M295" s="28">
        <v>0</v>
      </c>
      <c r="N295" s="28">
        <v>107542.3</v>
      </c>
      <c r="O295" s="28">
        <v>0</v>
      </c>
      <c r="P295" s="66" t="s">
        <v>25</v>
      </c>
      <c r="Q295" s="156" t="s">
        <v>20</v>
      </c>
    </row>
    <row r="296" spans="1:17" ht="108.75" customHeight="1" thickBot="1" x14ac:dyDescent="0.3">
      <c r="A296" s="38">
        <f t="shared" si="85"/>
        <v>10</v>
      </c>
      <c r="B296" s="67" t="s">
        <v>36</v>
      </c>
      <c r="C296" s="67">
        <v>4825115296</v>
      </c>
      <c r="D296" s="27" t="s">
        <v>78</v>
      </c>
      <c r="E296" s="27" t="s">
        <v>19</v>
      </c>
      <c r="F296" s="27" t="s">
        <v>19</v>
      </c>
      <c r="G296" s="27" t="s">
        <v>19</v>
      </c>
      <c r="H296" s="27" t="s">
        <v>19</v>
      </c>
      <c r="I296" s="27" t="s">
        <v>37</v>
      </c>
      <c r="J296" s="28">
        <v>70249.45</v>
      </c>
      <c r="K296" s="28">
        <f t="shared" si="87"/>
        <v>70249.45</v>
      </c>
      <c r="L296" s="28">
        <v>0</v>
      </c>
      <c r="M296" s="28">
        <v>0</v>
      </c>
      <c r="N296" s="28">
        <v>70249.45</v>
      </c>
      <c r="O296" s="28">
        <v>0</v>
      </c>
      <c r="P296" s="66" t="s">
        <v>25</v>
      </c>
      <c r="Q296" s="156" t="s">
        <v>20</v>
      </c>
    </row>
    <row r="297" spans="1:17" s="22" customFormat="1" ht="32.25" customHeight="1" thickBot="1" x14ac:dyDescent="0.35">
      <c r="A297" s="175" t="s">
        <v>122</v>
      </c>
      <c r="B297" s="176"/>
      <c r="C297" s="26"/>
      <c r="D297" s="26"/>
      <c r="E297" s="21"/>
      <c r="F297" s="21"/>
      <c r="G297" s="21"/>
      <c r="H297" s="21"/>
      <c r="I297" s="21"/>
      <c r="J297" s="23">
        <f>SUM(J287:J296)</f>
        <v>52106058.07</v>
      </c>
      <c r="K297" s="23">
        <f>SUM(K287:K296)</f>
        <v>52106058.07</v>
      </c>
      <c r="L297" s="23">
        <f t="shared" ref="L297:O297" si="88">SUM(L287:L296)</f>
        <v>0</v>
      </c>
      <c r="M297" s="23">
        <f t="shared" si="88"/>
        <v>0</v>
      </c>
      <c r="N297" s="23">
        <f t="shared" si="88"/>
        <v>52106058.07</v>
      </c>
      <c r="O297" s="23">
        <f t="shared" si="88"/>
        <v>0</v>
      </c>
      <c r="P297" s="25"/>
      <c r="Q297" s="128"/>
    </row>
    <row r="298" spans="1:17" ht="47.25" customHeight="1" x14ac:dyDescent="0.25">
      <c r="A298" s="187" t="s">
        <v>310</v>
      </c>
      <c r="B298" s="188"/>
      <c r="C298" s="188"/>
      <c r="D298" s="188"/>
      <c r="E298" s="30"/>
      <c r="F298" s="30"/>
      <c r="G298" s="30"/>
      <c r="H298" s="31"/>
      <c r="I298" s="31"/>
      <c r="J298" s="32">
        <f>J276+J278+J281+J283+J286+J297</f>
        <v>281027027.01999998</v>
      </c>
      <c r="K298" s="32">
        <f>K299+K300+K301</f>
        <v>281027027.01999998</v>
      </c>
      <c r="L298" s="32">
        <f t="shared" ref="L298:O298" si="89">L276+L278+L281+L283+L286+L297</f>
        <v>0</v>
      </c>
      <c r="M298" s="32">
        <f t="shared" si="89"/>
        <v>0</v>
      </c>
      <c r="N298" s="32">
        <f t="shared" si="89"/>
        <v>281027027.01999998</v>
      </c>
      <c r="O298" s="32">
        <f t="shared" si="89"/>
        <v>0</v>
      </c>
      <c r="P298" s="33"/>
      <c r="Q298" s="34"/>
    </row>
    <row r="299" spans="1:17" ht="47.25" customHeight="1" x14ac:dyDescent="0.25">
      <c r="A299" s="6" t="s">
        <v>116</v>
      </c>
      <c r="B299" s="7"/>
      <c r="C299" s="10"/>
      <c r="D299" s="7"/>
      <c r="E299" s="7"/>
      <c r="F299" s="7"/>
      <c r="G299" s="7"/>
      <c r="H299" s="7"/>
      <c r="I299" s="7"/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4"/>
      <c r="Q299" s="16"/>
    </row>
    <row r="300" spans="1:17" ht="47.25" customHeight="1" x14ac:dyDescent="0.25">
      <c r="A300" s="8" t="s">
        <v>125</v>
      </c>
      <c r="B300" s="9"/>
      <c r="C300" s="12"/>
      <c r="D300" s="9"/>
      <c r="E300" s="9"/>
      <c r="F300" s="9"/>
      <c r="G300" s="9"/>
      <c r="H300" s="9"/>
      <c r="I300" s="9"/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5"/>
      <c r="Q300" s="17"/>
    </row>
    <row r="301" spans="1:17" ht="47.25" customHeight="1" thickBot="1" x14ac:dyDescent="0.3">
      <c r="A301" s="43" t="s">
        <v>309</v>
      </c>
      <c r="B301" s="44"/>
      <c r="C301" s="44"/>
      <c r="D301" s="44"/>
      <c r="E301" s="44"/>
      <c r="F301" s="44"/>
      <c r="G301" s="44"/>
      <c r="H301" s="44"/>
      <c r="I301" s="44"/>
      <c r="J301" s="45">
        <f>J247+J248+J249+J250+J251+J252+J253+J254+J255+J256+J257+J258+J259+J260+J261+J262+J263+J264+J265+J266+J267+J268+J269+J270+J271+J272+J273+J274+J280+J275+J277+J279+J282+J284+J285+J287+J288+J289+J290+J291+J292+J293+J294+J295+J296</f>
        <v>281027027.01999998</v>
      </c>
      <c r="K301" s="45">
        <f t="shared" ref="K301:O301" si="90">K247+K248+K249+K250+K251+K252+K253+K254+K255+K256+K257+K258+K259+K260+K261+K262+K263+K264+K265+K266+K267+K268+K269+K270+K271+K272+K273+K274+K280+K275+K277+K279+K282+K284+K285+K287+K288+K289+K290+K291+K292+K293+K294+K295+K296</f>
        <v>281027027.01999998</v>
      </c>
      <c r="L301" s="45">
        <f t="shared" si="90"/>
        <v>0</v>
      </c>
      <c r="M301" s="45">
        <f t="shared" si="90"/>
        <v>0</v>
      </c>
      <c r="N301" s="45">
        <f t="shared" si="90"/>
        <v>281027027.01999998</v>
      </c>
      <c r="O301" s="45">
        <f t="shared" si="90"/>
        <v>0</v>
      </c>
      <c r="P301" s="18"/>
      <c r="Q301" s="19"/>
    </row>
    <row r="302" spans="1:17" s="42" customFormat="1" ht="60" customHeight="1" thickBot="1" x14ac:dyDescent="0.3">
      <c r="A302" s="192" t="s">
        <v>394</v>
      </c>
      <c r="B302" s="193"/>
      <c r="C302" s="193"/>
      <c r="D302" s="193"/>
      <c r="E302" s="193"/>
      <c r="F302" s="193"/>
      <c r="G302" s="193"/>
      <c r="H302" s="193"/>
      <c r="I302" s="193"/>
      <c r="J302" s="193"/>
      <c r="K302" s="193"/>
      <c r="L302" s="193"/>
      <c r="M302" s="193"/>
      <c r="N302" s="193"/>
      <c r="O302" s="193"/>
      <c r="P302" s="193"/>
      <c r="Q302" s="194"/>
    </row>
    <row r="303" spans="1:17" ht="109.5" customHeight="1" thickBot="1" x14ac:dyDescent="0.3">
      <c r="A303" s="52">
        <v>1</v>
      </c>
      <c r="B303" s="54" t="s">
        <v>137</v>
      </c>
      <c r="C303" s="54">
        <v>4826125402</v>
      </c>
      <c r="D303" s="54" t="s">
        <v>299</v>
      </c>
      <c r="E303" s="54" t="s">
        <v>19</v>
      </c>
      <c r="F303" s="54" t="s">
        <v>19</v>
      </c>
      <c r="G303" s="54" t="s">
        <v>19</v>
      </c>
      <c r="H303" s="77" t="s">
        <v>300</v>
      </c>
      <c r="I303" s="74" t="s">
        <v>298</v>
      </c>
      <c r="J303" s="55">
        <v>300000</v>
      </c>
      <c r="K303" s="55">
        <f>SUM(L303:O303)</f>
        <v>300000</v>
      </c>
      <c r="L303" s="55">
        <v>0</v>
      </c>
      <c r="M303" s="55">
        <v>0</v>
      </c>
      <c r="N303" s="55">
        <v>300000</v>
      </c>
      <c r="O303" s="55">
        <v>0</v>
      </c>
      <c r="P303" s="58" t="s">
        <v>29</v>
      </c>
      <c r="Q303" s="152" t="s">
        <v>20</v>
      </c>
    </row>
    <row r="304" spans="1:17" s="22" customFormat="1" ht="32.25" customHeight="1" thickBot="1" x14ac:dyDescent="0.35">
      <c r="A304" s="175" t="s">
        <v>117</v>
      </c>
      <c r="B304" s="176"/>
      <c r="C304" s="26"/>
      <c r="D304" s="26"/>
      <c r="E304" s="21"/>
      <c r="F304" s="21"/>
      <c r="G304" s="21"/>
      <c r="H304" s="21"/>
      <c r="I304" s="21"/>
      <c r="J304" s="23">
        <f>SUM(J303)</f>
        <v>300000</v>
      </c>
      <c r="K304" s="23">
        <f>SUM(K303)</f>
        <v>300000</v>
      </c>
      <c r="L304" s="23">
        <f t="shared" ref="L304:O304" si="91">SUM(L303)</f>
        <v>0</v>
      </c>
      <c r="M304" s="23">
        <f t="shared" si="91"/>
        <v>0</v>
      </c>
      <c r="N304" s="23">
        <f t="shared" si="91"/>
        <v>300000</v>
      </c>
      <c r="O304" s="23">
        <f t="shared" si="91"/>
        <v>0</v>
      </c>
      <c r="P304" s="25"/>
      <c r="Q304" s="128"/>
    </row>
    <row r="305" spans="1:17" ht="109.5" customHeight="1" x14ac:dyDescent="0.25">
      <c r="A305" s="36">
        <v>1</v>
      </c>
      <c r="B305" s="37" t="s">
        <v>26</v>
      </c>
      <c r="C305" s="47">
        <v>4826129661</v>
      </c>
      <c r="D305" s="47" t="s">
        <v>264</v>
      </c>
      <c r="E305" s="47" t="s">
        <v>144</v>
      </c>
      <c r="F305" s="47" t="s">
        <v>144</v>
      </c>
      <c r="G305" s="47" t="s">
        <v>144</v>
      </c>
      <c r="H305" s="47" t="s">
        <v>19</v>
      </c>
      <c r="I305" s="47" t="s">
        <v>265</v>
      </c>
      <c r="J305" s="48">
        <v>20000000</v>
      </c>
      <c r="K305" s="48">
        <f>SUM(L305:O305)</f>
        <v>20000000</v>
      </c>
      <c r="L305" s="48">
        <v>0</v>
      </c>
      <c r="M305" s="48">
        <v>0</v>
      </c>
      <c r="N305" s="48">
        <v>20000000</v>
      </c>
      <c r="O305" s="48">
        <v>0</v>
      </c>
      <c r="P305" s="83" t="s">
        <v>29</v>
      </c>
      <c r="Q305" s="142" t="s">
        <v>20</v>
      </c>
    </row>
    <row r="306" spans="1:17" ht="109.5" customHeight="1" x14ac:dyDescent="0.25">
      <c r="A306" s="111">
        <v>2</v>
      </c>
      <c r="B306" s="135" t="s">
        <v>26</v>
      </c>
      <c r="C306" s="143">
        <v>4826129661</v>
      </c>
      <c r="D306" s="143" t="s">
        <v>266</v>
      </c>
      <c r="E306" s="143" t="s">
        <v>144</v>
      </c>
      <c r="F306" s="143" t="s">
        <v>144</v>
      </c>
      <c r="G306" s="143" t="s">
        <v>144</v>
      </c>
      <c r="H306" s="143" t="s">
        <v>144</v>
      </c>
      <c r="I306" s="143" t="s">
        <v>265</v>
      </c>
      <c r="J306" s="103">
        <v>1200000</v>
      </c>
      <c r="K306" s="103">
        <f>SUM(L306:O306)</f>
        <v>1200000</v>
      </c>
      <c r="L306" s="103">
        <v>0</v>
      </c>
      <c r="M306" s="103">
        <v>0</v>
      </c>
      <c r="N306" s="103">
        <v>1200000</v>
      </c>
      <c r="O306" s="103">
        <v>0</v>
      </c>
      <c r="P306" s="113" t="s">
        <v>29</v>
      </c>
      <c r="Q306" s="151" t="s">
        <v>111</v>
      </c>
    </row>
    <row r="307" spans="1:17" ht="109.5" customHeight="1" thickBot="1" x14ac:dyDescent="0.3">
      <c r="A307" s="39">
        <v>3</v>
      </c>
      <c r="B307" s="40" t="s">
        <v>26</v>
      </c>
      <c r="C307" s="50">
        <v>4826129661</v>
      </c>
      <c r="D307" s="50" t="s">
        <v>266</v>
      </c>
      <c r="E307" s="50" t="s">
        <v>19</v>
      </c>
      <c r="F307" s="50" t="s">
        <v>19</v>
      </c>
      <c r="G307" s="50" t="s">
        <v>19</v>
      </c>
      <c r="H307" s="50" t="s">
        <v>19</v>
      </c>
      <c r="I307" s="50" t="s">
        <v>265</v>
      </c>
      <c r="J307" s="51">
        <v>3000000</v>
      </c>
      <c r="K307" s="51">
        <f>SUM(L307:O307)</f>
        <v>3000000</v>
      </c>
      <c r="L307" s="51">
        <v>0</v>
      </c>
      <c r="M307" s="51">
        <v>0</v>
      </c>
      <c r="N307" s="51">
        <v>3000000</v>
      </c>
      <c r="O307" s="51">
        <v>0</v>
      </c>
      <c r="P307" s="84" t="s">
        <v>29</v>
      </c>
      <c r="Q307" s="105" t="s">
        <v>20</v>
      </c>
    </row>
    <row r="308" spans="1:17" s="22" customFormat="1" ht="32.25" customHeight="1" thickBot="1" x14ac:dyDescent="0.35">
      <c r="A308" s="175" t="s">
        <v>121</v>
      </c>
      <c r="B308" s="176"/>
      <c r="C308" s="26"/>
      <c r="D308" s="26"/>
      <c r="E308" s="21"/>
      <c r="F308" s="21"/>
      <c r="G308" s="21"/>
      <c r="H308" s="21"/>
      <c r="I308" s="21"/>
      <c r="J308" s="23">
        <f>SUM(J305:J307)</f>
        <v>24200000</v>
      </c>
      <c r="K308" s="23">
        <f t="shared" ref="K308:O308" si="92">SUM(K305:K307)</f>
        <v>24200000</v>
      </c>
      <c r="L308" s="23">
        <f t="shared" si="92"/>
        <v>0</v>
      </c>
      <c r="M308" s="23">
        <f t="shared" si="92"/>
        <v>0</v>
      </c>
      <c r="N308" s="23">
        <f t="shared" si="92"/>
        <v>24200000</v>
      </c>
      <c r="O308" s="23">
        <f t="shared" si="92"/>
        <v>0</v>
      </c>
      <c r="P308" s="25"/>
      <c r="Q308" s="128"/>
    </row>
    <row r="309" spans="1:17" ht="109.5" customHeight="1" x14ac:dyDescent="0.25">
      <c r="A309" s="36">
        <v>1</v>
      </c>
      <c r="B309" s="47" t="s">
        <v>109</v>
      </c>
      <c r="C309" s="47">
        <v>4826067101</v>
      </c>
      <c r="D309" s="47" t="s">
        <v>206</v>
      </c>
      <c r="E309" s="47" t="s">
        <v>19</v>
      </c>
      <c r="F309" s="47" t="s">
        <v>19</v>
      </c>
      <c r="G309" s="47" t="s">
        <v>19</v>
      </c>
      <c r="H309" s="47" t="s">
        <v>19</v>
      </c>
      <c r="I309" s="47" t="s">
        <v>19</v>
      </c>
      <c r="J309" s="48">
        <v>940800</v>
      </c>
      <c r="K309" s="48">
        <f>SUM(L309:O309)</f>
        <v>940800</v>
      </c>
      <c r="L309" s="48">
        <v>0</v>
      </c>
      <c r="M309" s="48">
        <v>0</v>
      </c>
      <c r="N309" s="48">
        <v>940800</v>
      </c>
      <c r="O309" s="48">
        <v>0</v>
      </c>
      <c r="P309" s="83" t="s">
        <v>29</v>
      </c>
      <c r="Q309" s="142" t="s">
        <v>20</v>
      </c>
    </row>
    <row r="310" spans="1:17" ht="109.5" customHeight="1" thickBot="1" x14ac:dyDescent="0.3">
      <c r="A310" s="39">
        <f t="shared" ref="A310:A326" si="93">A309+1</f>
        <v>2</v>
      </c>
      <c r="B310" s="50" t="s">
        <v>109</v>
      </c>
      <c r="C310" s="50">
        <v>4826067101</v>
      </c>
      <c r="D310" s="50" t="s">
        <v>207</v>
      </c>
      <c r="E310" s="50" t="s">
        <v>19</v>
      </c>
      <c r="F310" s="50" t="s">
        <v>19</v>
      </c>
      <c r="G310" s="50" t="s">
        <v>19</v>
      </c>
      <c r="H310" s="50" t="s">
        <v>19</v>
      </c>
      <c r="I310" s="50" t="s">
        <v>19</v>
      </c>
      <c r="J310" s="51">
        <v>616120</v>
      </c>
      <c r="K310" s="51">
        <f>SUM(L310:O310)</f>
        <v>616120</v>
      </c>
      <c r="L310" s="51">
        <v>0</v>
      </c>
      <c r="M310" s="51">
        <v>0</v>
      </c>
      <c r="N310" s="51">
        <v>616120</v>
      </c>
      <c r="O310" s="51">
        <v>0</v>
      </c>
      <c r="P310" s="84" t="s">
        <v>29</v>
      </c>
      <c r="Q310" s="105" t="s">
        <v>20</v>
      </c>
    </row>
    <row r="311" spans="1:17" s="22" customFormat="1" ht="32.25" customHeight="1" thickBot="1" x14ac:dyDescent="0.35">
      <c r="A311" s="175" t="s">
        <v>118</v>
      </c>
      <c r="B311" s="176"/>
      <c r="C311" s="26"/>
      <c r="D311" s="26"/>
      <c r="E311" s="21"/>
      <c r="F311" s="21"/>
      <c r="G311" s="21"/>
      <c r="H311" s="21"/>
      <c r="I311" s="21"/>
      <c r="J311" s="23">
        <f>SUM(J309:J310)</f>
        <v>1556920</v>
      </c>
      <c r="K311" s="23">
        <f t="shared" ref="K311:O311" si="94">SUM(K309:K310)</f>
        <v>1556920</v>
      </c>
      <c r="L311" s="23">
        <f t="shared" si="94"/>
        <v>0</v>
      </c>
      <c r="M311" s="23">
        <f t="shared" si="94"/>
        <v>0</v>
      </c>
      <c r="N311" s="23">
        <f t="shared" si="94"/>
        <v>1556920</v>
      </c>
      <c r="O311" s="23">
        <f t="shared" si="94"/>
        <v>0</v>
      </c>
      <c r="P311" s="25"/>
      <c r="Q311" s="128"/>
    </row>
    <row r="312" spans="1:17" ht="109.5" customHeight="1" x14ac:dyDescent="0.25">
      <c r="A312" s="36">
        <v>1</v>
      </c>
      <c r="B312" s="87" t="s">
        <v>36</v>
      </c>
      <c r="C312" s="87">
        <v>4825115296</v>
      </c>
      <c r="D312" s="47" t="s">
        <v>79</v>
      </c>
      <c r="E312" s="47" t="s">
        <v>19</v>
      </c>
      <c r="F312" s="47" t="s">
        <v>19</v>
      </c>
      <c r="G312" s="47" t="s">
        <v>19</v>
      </c>
      <c r="H312" s="47" t="s">
        <v>19</v>
      </c>
      <c r="I312" s="47" t="s">
        <v>37</v>
      </c>
      <c r="J312" s="48">
        <v>1994739.87</v>
      </c>
      <c r="K312" s="48">
        <f>SUM(L312:O312)</f>
        <v>1994739.87</v>
      </c>
      <c r="L312" s="48">
        <v>0</v>
      </c>
      <c r="M312" s="48">
        <v>0</v>
      </c>
      <c r="N312" s="48">
        <v>1994739.87</v>
      </c>
      <c r="O312" s="48">
        <v>0</v>
      </c>
      <c r="P312" s="83" t="s">
        <v>29</v>
      </c>
      <c r="Q312" s="142" t="s">
        <v>20</v>
      </c>
    </row>
    <row r="313" spans="1:17" ht="109.5" customHeight="1" x14ac:dyDescent="0.25">
      <c r="A313" s="38">
        <f t="shared" si="93"/>
        <v>2</v>
      </c>
      <c r="B313" s="67" t="s">
        <v>36</v>
      </c>
      <c r="C313" s="67">
        <v>4825115296</v>
      </c>
      <c r="D313" s="27" t="s">
        <v>80</v>
      </c>
      <c r="E313" s="27" t="s">
        <v>19</v>
      </c>
      <c r="F313" s="27" t="s">
        <v>19</v>
      </c>
      <c r="G313" s="27" t="s">
        <v>19</v>
      </c>
      <c r="H313" s="27" t="s">
        <v>19</v>
      </c>
      <c r="I313" s="27" t="s">
        <v>81</v>
      </c>
      <c r="J313" s="28">
        <v>47720.1</v>
      </c>
      <c r="K313" s="28">
        <f>SUM(L313:O313)</f>
        <v>47720.1</v>
      </c>
      <c r="L313" s="28">
        <v>0</v>
      </c>
      <c r="M313" s="28">
        <v>0</v>
      </c>
      <c r="N313" s="28">
        <v>47720.1</v>
      </c>
      <c r="O313" s="28">
        <v>0</v>
      </c>
      <c r="P313" s="66" t="s">
        <v>29</v>
      </c>
      <c r="Q313" s="141" t="s">
        <v>20</v>
      </c>
    </row>
    <row r="314" spans="1:17" ht="109.5" customHeight="1" x14ac:dyDescent="0.25">
      <c r="A314" s="38">
        <f t="shared" si="93"/>
        <v>3</v>
      </c>
      <c r="B314" s="67" t="s">
        <v>36</v>
      </c>
      <c r="C314" s="67">
        <v>4825115296</v>
      </c>
      <c r="D314" s="27" t="s">
        <v>40</v>
      </c>
      <c r="E314" s="27" t="s">
        <v>19</v>
      </c>
      <c r="F314" s="27" t="s">
        <v>19</v>
      </c>
      <c r="G314" s="27" t="s">
        <v>19</v>
      </c>
      <c r="H314" s="27" t="s">
        <v>19</v>
      </c>
      <c r="I314" s="27" t="s">
        <v>49</v>
      </c>
      <c r="J314" s="28">
        <v>1452533.28</v>
      </c>
      <c r="K314" s="28">
        <f>SUM(L314:O314)</f>
        <v>1452533.28</v>
      </c>
      <c r="L314" s="28">
        <v>0</v>
      </c>
      <c r="M314" s="28">
        <v>0</v>
      </c>
      <c r="N314" s="28">
        <v>1452533.28</v>
      </c>
      <c r="O314" s="28">
        <v>0</v>
      </c>
      <c r="P314" s="66" t="s">
        <v>29</v>
      </c>
      <c r="Q314" s="141" t="s">
        <v>20</v>
      </c>
    </row>
    <row r="315" spans="1:17" ht="109.5" customHeight="1" x14ac:dyDescent="0.25">
      <c r="A315" s="38">
        <f t="shared" si="93"/>
        <v>4</v>
      </c>
      <c r="B315" s="67" t="s">
        <v>36</v>
      </c>
      <c r="C315" s="67">
        <v>4825115296</v>
      </c>
      <c r="D315" s="27" t="s">
        <v>82</v>
      </c>
      <c r="E315" s="27" t="s">
        <v>19</v>
      </c>
      <c r="F315" s="27" t="s">
        <v>19</v>
      </c>
      <c r="G315" s="27" t="s">
        <v>19</v>
      </c>
      <c r="H315" s="27" t="s">
        <v>19</v>
      </c>
      <c r="I315" s="27" t="s">
        <v>83</v>
      </c>
      <c r="J315" s="28">
        <v>7500000</v>
      </c>
      <c r="K315" s="28">
        <f t="shared" ref="K315:K326" si="95">SUM(L315:O315)</f>
        <v>7500000</v>
      </c>
      <c r="L315" s="28">
        <v>0</v>
      </c>
      <c r="M315" s="28">
        <v>0</v>
      </c>
      <c r="N315" s="28">
        <v>7500000</v>
      </c>
      <c r="O315" s="28">
        <v>0</v>
      </c>
      <c r="P315" s="66" t="s">
        <v>29</v>
      </c>
      <c r="Q315" s="141" t="s">
        <v>20</v>
      </c>
    </row>
    <row r="316" spans="1:17" ht="109.5" customHeight="1" x14ac:dyDescent="0.25">
      <c r="A316" s="38">
        <f t="shared" si="93"/>
        <v>5</v>
      </c>
      <c r="B316" s="67" t="s">
        <v>36</v>
      </c>
      <c r="C316" s="67">
        <v>4825115296</v>
      </c>
      <c r="D316" s="27" t="s">
        <v>76</v>
      </c>
      <c r="E316" s="27" t="s">
        <v>19</v>
      </c>
      <c r="F316" s="27" t="s">
        <v>19</v>
      </c>
      <c r="G316" s="27" t="s">
        <v>19</v>
      </c>
      <c r="H316" s="27" t="s">
        <v>19</v>
      </c>
      <c r="I316" s="27" t="s">
        <v>77</v>
      </c>
      <c r="J316" s="28">
        <v>735280</v>
      </c>
      <c r="K316" s="28">
        <f t="shared" si="95"/>
        <v>735280</v>
      </c>
      <c r="L316" s="28">
        <v>0</v>
      </c>
      <c r="M316" s="28">
        <v>0</v>
      </c>
      <c r="N316" s="28">
        <v>735280</v>
      </c>
      <c r="O316" s="28">
        <v>0</v>
      </c>
      <c r="P316" s="66" t="s">
        <v>29</v>
      </c>
      <c r="Q316" s="141" t="s">
        <v>20</v>
      </c>
    </row>
    <row r="317" spans="1:17" ht="109.5" customHeight="1" x14ac:dyDescent="0.25">
      <c r="A317" s="38">
        <f t="shared" si="93"/>
        <v>6</v>
      </c>
      <c r="B317" s="67" t="s">
        <v>36</v>
      </c>
      <c r="C317" s="67">
        <v>4825115296</v>
      </c>
      <c r="D317" s="27" t="s">
        <v>136</v>
      </c>
      <c r="E317" s="27" t="s">
        <v>19</v>
      </c>
      <c r="F317" s="27" t="s">
        <v>19</v>
      </c>
      <c r="G317" s="27" t="s">
        <v>19</v>
      </c>
      <c r="H317" s="27" t="s">
        <v>19</v>
      </c>
      <c r="I317" s="27" t="s">
        <v>77</v>
      </c>
      <c r="J317" s="28">
        <v>2500000</v>
      </c>
      <c r="K317" s="28">
        <f t="shared" si="95"/>
        <v>2500000</v>
      </c>
      <c r="L317" s="28">
        <v>0</v>
      </c>
      <c r="M317" s="28">
        <v>0</v>
      </c>
      <c r="N317" s="28">
        <v>2500000</v>
      </c>
      <c r="O317" s="28">
        <v>0</v>
      </c>
      <c r="P317" s="66" t="s">
        <v>29</v>
      </c>
      <c r="Q317" s="141" t="s">
        <v>20</v>
      </c>
    </row>
    <row r="318" spans="1:17" ht="109.5" customHeight="1" x14ac:dyDescent="0.25">
      <c r="A318" s="38">
        <f t="shared" si="93"/>
        <v>7</v>
      </c>
      <c r="B318" s="67" t="s">
        <v>36</v>
      </c>
      <c r="C318" s="67">
        <v>4825115296</v>
      </c>
      <c r="D318" s="27" t="s">
        <v>70</v>
      </c>
      <c r="E318" s="27" t="s">
        <v>19</v>
      </c>
      <c r="F318" s="27" t="s">
        <v>19</v>
      </c>
      <c r="G318" s="27" t="s">
        <v>19</v>
      </c>
      <c r="H318" s="27" t="s">
        <v>19</v>
      </c>
      <c r="I318" s="63" t="s">
        <v>71</v>
      </c>
      <c r="J318" s="28">
        <v>43492090</v>
      </c>
      <c r="K318" s="28">
        <f t="shared" si="95"/>
        <v>43492090</v>
      </c>
      <c r="L318" s="28">
        <v>0</v>
      </c>
      <c r="M318" s="28">
        <v>0</v>
      </c>
      <c r="N318" s="28">
        <v>43492090</v>
      </c>
      <c r="O318" s="28">
        <v>0</v>
      </c>
      <c r="P318" s="66" t="s">
        <v>29</v>
      </c>
      <c r="Q318" s="141" t="s">
        <v>20</v>
      </c>
    </row>
    <row r="319" spans="1:17" ht="109.5" customHeight="1" x14ac:dyDescent="0.25">
      <c r="A319" s="38">
        <f t="shared" si="93"/>
        <v>8</v>
      </c>
      <c r="B319" s="67" t="s">
        <v>36</v>
      </c>
      <c r="C319" s="67">
        <v>4825115296</v>
      </c>
      <c r="D319" s="27" t="s">
        <v>84</v>
      </c>
      <c r="E319" s="27" t="s">
        <v>19</v>
      </c>
      <c r="F319" s="27" t="s">
        <v>19</v>
      </c>
      <c r="G319" s="27" t="s">
        <v>19</v>
      </c>
      <c r="H319" s="27" t="s">
        <v>19</v>
      </c>
      <c r="I319" s="27" t="s">
        <v>85</v>
      </c>
      <c r="J319" s="28">
        <v>233268.05</v>
      </c>
      <c r="K319" s="28">
        <f t="shared" si="95"/>
        <v>233268.05</v>
      </c>
      <c r="L319" s="28">
        <v>0</v>
      </c>
      <c r="M319" s="28">
        <v>0</v>
      </c>
      <c r="N319" s="28">
        <v>233268.05</v>
      </c>
      <c r="O319" s="28">
        <v>0</v>
      </c>
      <c r="P319" s="66" t="s">
        <v>29</v>
      </c>
      <c r="Q319" s="141" t="s">
        <v>20</v>
      </c>
    </row>
    <row r="320" spans="1:17" ht="109.5" customHeight="1" x14ac:dyDescent="0.25">
      <c r="A320" s="38">
        <f t="shared" si="93"/>
        <v>9</v>
      </c>
      <c r="B320" s="67" t="s">
        <v>36</v>
      </c>
      <c r="C320" s="67">
        <v>4825115296</v>
      </c>
      <c r="D320" s="27" t="s">
        <v>48</v>
      </c>
      <c r="E320" s="27" t="s">
        <v>19</v>
      </c>
      <c r="F320" s="27" t="s">
        <v>19</v>
      </c>
      <c r="G320" s="27" t="s">
        <v>19</v>
      </c>
      <c r="H320" s="27" t="s">
        <v>19</v>
      </c>
      <c r="I320" s="27" t="s">
        <v>49</v>
      </c>
      <c r="J320" s="28">
        <v>3488000.4</v>
      </c>
      <c r="K320" s="28">
        <f t="shared" si="95"/>
        <v>3488000.4</v>
      </c>
      <c r="L320" s="28">
        <v>0</v>
      </c>
      <c r="M320" s="28">
        <v>0</v>
      </c>
      <c r="N320" s="28">
        <v>3488000.4</v>
      </c>
      <c r="O320" s="28">
        <v>0</v>
      </c>
      <c r="P320" s="66" t="s">
        <v>29</v>
      </c>
      <c r="Q320" s="141" t="s">
        <v>20</v>
      </c>
    </row>
    <row r="321" spans="1:17" ht="109.5" customHeight="1" x14ac:dyDescent="0.25">
      <c r="A321" s="100">
        <f t="shared" si="93"/>
        <v>10</v>
      </c>
      <c r="B321" s="68" t="s">
        <v>36</v>
      </c>
      <c r="C321" s="68">
        <v>4825115296</v>
      </c>
      <c r="D321" s="101" t="s">
        <v>86</v>
      </c>
      <c r="E321" s="101" t="s">
        <v>19</v>
      </c>
      <c r="F321" s="101" t="s">
        <v>19</v>
      </c>
      <c r="G321" s="101" t="s">
        <v>19</v>
      </c>
      <c r="H321" s="101" t="s">
        <v>19</v>
      </c>
      <c r="I321" s="101" t="s">
        <v>37</v>
      </c>
      <c r="J321" s="107">
        <v>2000000</v>
      </c>
      <c r="K321" s="28">
        <f t="shared" si="95"/>
        <v>2000000</v>
      </c>
      <c r="L321" s="107">
        <v>0</v>
      </c>
      <c r="M321" s="107">
        <v>0</v>
      </c>
      <c r="N321" s="107">
        <v>2000000</v>
      </c>
      <c r="O321" s="107">
        <v>0</v>
      </c>
      <c r="P321" s="104" t="s">
        <v>29</v>
      </c>
      <c r="Q321" s="108" t="s">
        <v>20</v>
      </c>
    </row>
    <row r="322" spans="1:17" s="110" customFormat="1" ht="109.5" customHeight="1" x14ac:dyDescent="0.25">
      <c r="A322" s="100">
        <f t="shared" si="93"/>
        <v>11</v>
      </c>
      <c r="B322" s="68" t="s">
        <v>36</v>
      </c>
      <c r="C322" s="68">
        <v>4825115296</v>
      </c>
      <c r="D322" s="101" t="s">
        <v>87</v>
      </c>
      <c r="E322" s="101" t="s">
        <v>19</v>
      </c>
      <c r="F322" s="101" t="s">
        <v>19</v>
      </c>
      <c r="G322" s="101" t="s">
        <v>19</v>
      </c>
      <c r="H322" s="101" t="s">
        <v>19</v>
      </c>
      <c r="I322" s="101" t="s">
        <v>46</v>
      </c>
      <c r="J322" s="107">
        <v>111889.35</v>
      </c>
      <c r="K322" s="28">
        <f t="shared" si="95"/>
        <v>111889.35</v>
      </c>
      <c r="L322" s="107">
        <v>0</v>
      </c>
      <c r="M322" s="107">
        <v>0</v>
      </c>
      <c r="N322" s="107">
        <v>111889.35</v>
      </c>
      <c r="O322" s="107">
        <v>0</v>
      </c>
      <c r="P322" s="104" t="s">
        <v>29</v>
      </c>
      <c r="Q322" s="108" t="s">
        <v>20</v>
      </c>
    </row>
    <row r="323" spans="1:17" s="110" customFormat="1" ht="109.5" customHeight="1" x14ac:dyDescent="0.25">
      <c r="A323" s="100">
        <f t="shared" si="93"/>
        <v>12</v>
      </c>
      <c r="B323" s="68" t="s">
        <v>36</v>
      </c>
      <c r="C323" s="68">
        <v>4825115296</v>
      </c>
      <c r="D323" s="101" t="s">
        <v>139</v>
      </c>
      <c r="E323" s="101" t="s">
        <v>19</v>
      </c>
      <c r="F323" s="101" t="s">
        <v>19</v>
      </c>
      <c r="G323" s="101" t="s">
        <v>19</v>
      </c>
      <c r="H323" s="101" t="s">
        <v>19</v>
      </c>
      <c r="I323" s="106" t="s">
        <v>47</v>
      </c>
      <c r="J323" s="107">
        <v>1700000</v>
      </c>
      <c r="K323" s="28">
        <f t="shared" si="95"/>
        <v>1700000</v>
      </c>
      <c r="L323" s="107">
        <v>0</v>
      </c>
      <c r="M323" s="107">
        <v>0</v>
      </c>
      <c r="N323" s="107">
        <v>1700000</v>
      </c>
      <c r="O323" s="107">
        <v>0</v>
      </c>
      <c r="P323" s="104" t="s">
        <v>29</v>
      </c>
      <c r="Q323" s="108" t="s">
        <v>20</v>
      </c>
    </row>
    <row r="324" spans="1:17" s="110" customFormat="1" ht="109.5" customHeight="1" x14ac:dyDescent="0.25">
      <c r="A324" s="100">
        <f t="shared" si="93"/>
        <v>13</v>
      </c>
      <c r="B324" s="68" t="s">
        <v>36</v>
      </c>
      <c r="C324" s="68">
        <v>4825115296</v>
      </c>
      <c r="D324" s="101" t="s">
        <v>171</v>
      </c>
      <c r="E324" s="101" t="s">
        <v>19</v>
      </c>
      <c r="F324" s="101" t="s">
        <v>19</v>
      </c>
      <c r="G324" s="101" t="s">
        <v>19</v>
      </c>
      <c r="H324" s="101" t="s">
        <v>19</v>
      </c>
      <c r="I324" s="106" t="s">
        <v>47</v>
      </c>
      <c r="J324" s="107">
        <v>1800000</v>
      </c>
      <c r="K324" s="28">
        <f t="shared" si="95"/>
        <v>1800000</v>
      </c>
      <c r="L324" s="107">
        <v>0</v>
      </c>
      <c r="M324" s="107">
        <v>0</v>
      </c>
      <c r="N324" s="107">
        <v>1800000</v>
      </c>
      <c r="O324" s="107">
        <v>0</v>
      </c>
      <c r="P324" s="104" t="s">
        <v>29</v>
      </c>
      <c r="Q324" s="108" t="s">
        <v>20</v>
      </c>
    </row>
    <row r="325" spans="1:17" s="110" customFormat="1" ht="109.5" customHeight="1" x14ac:dyDescent="0.25">
      <c r="A325" s="100">
        <f t="shared" si="93"/>
        <v>14</v>
      </c>
      <c r="B325" s="68" t="s">
        <v>36</v>
      </c>
      <c r="C325" s="68">
        <v>4825115296</v>
      </c>
      <c r="D325" s="101" t="s">
        <v>48</v>
      </c>
      <c r="E325" s="101" t="s">
        <v>19</v>
      </c>
      <c r="F325" s="101" t="s">
        <v>19</v>
      </c>
      <c r="G325" s="101" t="s">
        <v>19</v>
      </c>
      <c r="H325" s="101" t="s">
        <v>19</v>
      </c>
      <c r="I325" s="106" t="s">
        <v>49</v>
      </c>
      <c r="J325" s="107">
        <v>2772000</v>
      </c>
      <c r="K325" s="28">
        <f t="shared" si="95"/>
        <v>2772000</v>
      </c>
      <c r="L325" s="107">
        <v>0</v>
      </c>
      <c r="M325" s="107">
        <v>0</v>
      </c>
      <c r="N325" s="107">
        <v>2772000</v>
      </c>
      <c r="O325" s="107">
        <v>0</v>
      </c>
      <c r="P325" s="104" t="s">
        <v>29</v>
      </c>
      <c r="Q325" s="108" t="s">
        <v>20</v>
      </c>
    </row>
    <row r="326" spans="1:17" s="110" customFormat="1" ht="109.5" customHeight="1" thickBot="1" x14ac:dyDescent="0.3">
      <c r="A326" s="38">
        <f t="shared" si="93"/>
        <v>15</v>
      </c>
      <c r="B326" s="67" t="s">
        <v>36</v>
      </c>
      <c r="C326" s="67">
        <v>4825115296</v>
      </c>
      <c r="D326" s="27" t="s">
        <v>50</v>
      </c>
      <c r="E326" s="27" t="s">
        <v>19</v>
      </c>
      <c r="F326" s="27" t="s">
        <v>19</v>
      </c>
      <c r="G326" s="27" t="s">
        <v>19</v>
      </c>
      <c r="H326" s="27" t="s">
        <v>19</v>
      </c>
      <c r="I326" s="63" t="s">
        <v>47</v>
      </c>
      <c r="J326" s="28">
        <v>148533.20000000001</v>
      </c>
      <c r="K326" s="28">
        <f t="shared" si="95"/>
        <v>148533.20000000001</v>
      </c>
      <c r="L326" s="28">
        <v>0</v>
      </c>
      <c r="M326" s="28">
        <v>0</v>
      </c>
      <c r="N326" s="28">
        <v>148533.20000000001</v>
      </c>
      <c r="O326" s="28">
        <v>0</v>
      </c>
      <c r="P326" s="66" t="s">
        <v>29</v>
      </c>
      <c r="Q326" s="141" t="s">
        <v>20</v>
      </c>
    </row>
    <row r="327" spans="1:17" s="22" customFormat="1" ht="32.25" customHeight="1" thickBot="1" x14ac:dyDescent="0.35">
      <c r="A327" s="175" t="s">
        <v>130</v>
      </c>
      <c r="B327" s="176"/>
      <c r="C327" s="26"/>
      <c r="D327" s="26"/>
      <c r="E327" s="21"/>
      <c r="F327" s="21"/>
      <c r="G327" s="21"/>
      <c r="H327" s="21"/>
      <c r="I327" s="21"/>
      <c r="J327" s="23">
        <f t="shared" ref="J327:O327" si="96">SUM(J312:J326)</f>
        <v>69976054.25</v>
      </c>
      <c r="K327" s="23">
        <f t="shared" si="96"/>
        <v>69976054.25</v>
      </c>
      <c r="L327" s="23">
        <f t="shared" si="96"/>
        <v>0</v>
      </c>
      <c r="M327" s="23">
        <f t="shared" si="96"/>
        <v>0</v>
      </c>
      <c r="N327" s="23">
        <f t="shared" si="96"/>
        <v>69976054.25</v>
      </c>
      <c r="O327" s="23">
        <f t="shared" si="96"/>
        <v>0</v>
      </c>
      <c r="P327" s="25"/>
      <c r="Q327" s="128"/>
    </row>
    <row r="328" spans="1:17" ht="47.25" customHeight="1" x14ac:dyDescent="0.25">
      <c r="A328" s="187" t="s">
        <v>311</v>
      </c>
      <c r="B328" s="188"/>
      <c r="C328" s="188"/>
      <c r="D328" s="188"/>
      <c r="E328" s="30"/>
      <c r="F328" s="30"/>
      <c r="G328" s="30"/>
      <c r="H328" s="31"/>
      <c r="I328" s="31"/>
      <c r="J328" s="32">
        <f>J304+J308+J311+J327</f>
        <v>96032974.25</v>
      </c>
      <c r="K328" s="32">
        <f t="shared" ref="K328:O328" si="97">K304+K308+K311+K327</f>
        <v>96032974.25</v>
      </c>
      <c r="L328" s="32">
        <f t="shared" si="97"/>
        <v>0</v>
      </c>
      <c r="M328" s="32">
        <f t="shared" si="97"/>
        <v>0</v>
      </c>
      <c r="N328" s="32">
        <f t="shared" si="97"/>
        <v>96032974.25</v>
      </c>
      <c r="O328" s="32">
        <f t="shared" si="97"/>
        <v>0</v>
      </c>
      <c r="P328" s="33"/>
      <c r="Q328" s="34"/>
    </row>
    <row r="329" spans="1:17" ht="47.25" customHeight="1" x14ac:dyDescent="0.25">
      <c r="A329" s="6" t="s">
        <v>116</v>
      </c>
      <c r="B329" s="7"/>
      <c r="C329" s="10"/>
      <c r="D329" s="7"/>
      <c r="E329" s="7"/>
      <c r="F329" s="7"/>
      <c r="G329" s="7"/>
      <c r="H329" s="7"/>
      <c r="I329" s="7"/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4"/>
      <c r="Q329" s="16"/>
    </row>
    <row r="330" spans="1:17" ht="47.25" customHeight="1" x14ac:dyDescent="0.25">
      <c r="A330" s="8" t="s">
        <v>125</v>
      </c>
      <c r="B330" s="9"/>
      <c r="C330" s="12"/>
      <c r="D330" s="9"/>
      <c r="E330" s="9"/>
      <c r="F330" s="9"/>
      <c r="G330" s="9"/>
      <c r="H330" s="9"/>
      <c r="I330" s="9"/>
      <c r="J330" s="13">
        <f t="shared" ref="J330:O330" si="98">J302</f>
        <v>0</v>
      </c>
      <c r="K330" s="13">
        <f t="shared" si="98"/>
        <v>0</v>
      </c>
      <c r="L330" s="13">
        <f t="shared" si="98"/>
        <v>0</v>
      </c>
      <c r="M330" s="13">
        <f t="shared" si="98"/>
        <v>0</v>
      </c>
      <c r="N330" s="13">
        <f t="shared" si="98"/>
        <v>0</v>
      </c>
      <c r="O330" s="13">
        <f t="shared" si="98"/>
        <v>0</v>
      </c>
      <c r="P330" s="15"/>
      <c r="Q330" s="17"/>
    </row>
    <row r="331" spans="1:17" ht="47.25" customHeight="1" thickBot="1" x14ac:dyDescent="0.3">
      <c r="A331" s="43" t="s">
        <v>312</v>
      </c>
      <c r="B331" s="44"/>
      <c r="C331" s="44"/>
      <c r="D331" s="44"/>
      <c r="E331" s="44"/>
      <c r="F331" s="44"/>
      <c r="G331" s="44"/>
      <c r="H331" s="44"/>
      <c r="I331" s="44"/>
      <c r="J331" s="45">
        <f>J303+J305+J307+J309+J310+J312+J313+J314+J315+J316+J318+J319+J320+J317+J321+J306+J322+J323+J324+J325+J326</f>
        <v>96032974.25</v>
      </c>
      <c r="K331" s="45">
        <f t="shared" ref="K331:O331" si="99">K303+K305+K307+K309+K310+K312+K313+K314+K315+K316+K318+K319+K320+K317+K321+K306+K322+K323+K324+K325+K326</f>
        <v>96032974.25</v>
      </c>
      <c r="L331" s="45">
        <f t="shared" si="99"/>
        <v>0</v>
      </c>
      <c r="M331" s="45">
        <f t="shared" si="99"/>
        <v>0</v>
      </c>
      <c r="N331" s="45">
        <f t="shared" si="99"/>
        <v>96032974.25</v>
      </c>
      <c r="O331" s="45">
        <f t="shared" si="99"/>
        <v>0</v>
      </c>
      <c r="P331" s="18"/>
      <c r="Q331" s="19"/>
    </row>
    <row r="332" spans="1:17" s="42" customFormat="1" ht="60" customHeight="1" thickBot="1" x14ac:dyDescent="0.3">
      <c r="A332" s="177" t="s">
        <v>395</v>
      </c>
      <c r="B332" s="178"/>
      <c r="C332" s="178"/>
      <c r="D332" s="178"/>
      <c r="E332" s="178"/>
      <c r="F332" s="178"/>
      <c r="G332" s="178"/>
      <c r="H332" s="178"/>
      <c r="I332" s="178"/>
      <c r="J332" s="178"/>
      <c r="K332" s="178"/>
      <c r="L332" s="178"/>
      <c r="M332" s="178"/>
      <c r="N332" s="178"/>
      <c r="O332" s="178"/>
      <c r="P332" s="178"/>
      <c r="Q332" s="179"/>
    </row>
    <row r="333" spans="1:17" ht="109.5" customHeight="1" x14ac:dyDescent="0.25">
      <c r="A333" s="91">
        <v>1</v>
      </c>
      <c r="B333" s="70" t="s">
        <v>26</v>
      </c>
      <c r="C333" s="70">
        <v>4826129661</v>
      </c>
      <c r="D333" s="70" t="s">
        <v>264</v>
      </c>
      <c r="E333" s="47" t="s">
        <v>19</v>
      </c>
      <c r="F333" s="47" t="s">
        <v>19</v>
      </c>
      <c r="G333" s="47" t="s">
        <v>19</v>
      </c>
      <c r="H333" s="47" t="s">
        <v>19</v>
      </c>
      <c r="I333" s="71" t="s">
        <v>265</v>
      </c>
      <c r="J333" s="72">
        <v>20000000</v>
      </c>
      <c r="K333" s="72">
        <f>SUM(L333:O333)</f>
        <v>20000000</v>
      </c>
      <c r="L333" s="48">
        <v>0</v>
      </c>
      <c r="M333" s="48">
        <v>0</v>
      </c>
      <c r="N333" s="72">
        <v>20000000</v>
      </c>
      <c r="O333" s="48">
        <v>0</v>
      </c>
      <c r="P333" s="53" t="s">
        <v>30</v>
      </c>
      <c r="Q333" s="142" t="s">
        <v>20</v>
      </c>
    </row>
    <row r="334" spans="1:17" ht="109.5" customHeight="1" x14ac:dyDescent="0.25">
      <c r="A334" s="38">
        <v>2</v>
      </c>
      <c r="B334" s="136" t="s">
        <v>26</v>
      </c>
      <c r="C334" s="136">
        <v>4826129661</v>
      </c>
      <c r="D334" s="136" t="s">
        <v>266</v>
      </c>
      <c r="E334" s="143" t="s">
        <v>144</v>
      </c>
      <c r="F334" s="143" t="s">
        <v>144</v>
      </c>
      <c r="G334" s="143" t="s">
        <v>144</v>
      </c>
      <c r="H334" s="143" t="s">
        <v>144</v>
      </c>
      <c r="I334" s="126" t="s">
        <v>265</v>
      </c>
      <c r="J334" s="137">
        <v>1200000</v>
      </c>
      <c r="K334" s="137">
        <f>SUM(L334:O334)</f>
        <v>1200000</v>
      </c>
      <c r="L334" s="103">
        <v>0</v>
      </c>
      <c r="M334" s="103">
        <v>0</v>
      </c>
      <c r="N334" s="137">
        <v>1200000</v>
      </c>
      <c r="O334" s="103">
        <v>0</v>
      </c>
      <c r="P334" s="138" t="s">
        <v>30</v>
      </c>
      <c r="Q334" s="151" t="s">
        <v>111</v>
      </c>
    </row>
    <row r="335" spans="1:17" ht="109.5" customHeight="1" thickBot="1" x14ac:dyDescent="0.3">
      <c r="A335" s="39">
        <v>3</v>
      </c>
      <c r="B335" s="89" t="s">
        <v>26</v>
      </c>
      <c r="C335" s="89">
        <v>4826129661</v>
      </c>
      <c r="D335" s="89" t="s">
        <v>266</v>
      </c>
      <c r="E335" s="50" t="s">
        <v>19</v>
      </c>
      <c r="F335" s="50" t="s">
        <v>19</v>
      </c>
      <c r="G335" s="50" t="s">
        <v>19</v>
      </c>
      <c r="H335" s="50" t="s">
        <v>19</v>
      </c>
      <c r="I335" s="97" t="s">
        <v>265</v>
      </c>
      <c r="J335" s="90">
        <v>3000000</v>
      </c>
      <c r="K335" s="90">
        <f>SUM(L335:O335)</f>
        <v>3000000</v>
      </c>
      <c r="L335" s="51">
        <v>0</v>
      </c>
      <c r="M335" s="51">
        <v>0</v>
      </c>
      <c r="N335" s="90">
        <v>3000000</v>
      </c>
      <c r="O335" s="51">
        <v>0</v>
      </c>
      <c r="P335" s="49" t="s">
        <v>30</v>
      </c>
      <c r="Q335" s="105" t="s">
        <v>20</v>
      </c>
    </row>
    <row r="336" spans="1:17" s="22" customFormat="1" ht="32.25" customHeight="1" thickBot="1" x14ac:dyDescent="0.35">
      <c r="A336" s="175" t="s">
        <v>121</v>
      </c>
      <c r="B336" s="176"/>
      <c r="C336" s="26"/>
      <c r="D336" s="26"/>
      <c r="E336" s="21"/>
      <c r="F336" s="21"/>
      <c r="G336" s="21"/>
      <c r="H336" s="21"/>
      <c r="I336" s="21"/>
      <c r="J336" s="23">
        <f>SUM(J333:J335)</f>
        <v>24200000</v>
      </c>
      <c r="K336" s="23">
        <f t="shared" ref="K336:O336" si="100">SUM(K333:K335)</f>
        <v>24200000</v>
      </c>
      <c r="L336" s="23">
        <f t="shared" si="100"/>
        <v>0</v>
      </c>
      <c r="M336" s="23">
        <f t="shared" si="100"/>
        <v>0</v>
      </c>
      <c r="N336" s="23">
        <f t="shared" si="100"/>
        <v>24200000</v>
      </c>
      <c r="O336" s="23">
        <f t="shared" si="100"/>
        <v>0</v>
      </c>
      <c r="P336" s="25"/>
      <c r="Q336" s="128"/>
    </row>
    <row r="337" spans="1:17" ht="111" customHeight="1" thickBot="1" x14ac:dyDescent="0.3">
      <c r="A337" s="52">
        <v>1</v>
      </c>
      <c r="B337" s="54" t="s">
        <v>135</v>
      </c>
      <c r="C337" s="54">
        <v>4826054670</v>
      </c>
      <c r="D337" s="54" t="s">
        <v>248</v>
      </c>
      <c r="E337" s="54" t="s">
        <v>19</v>
      </c>
      <c r="F337" s="54" t="s">
        <v>19</v>
      </c>
      <c r="G337" s="54" t="s">
        <v>19</v>
      </c>
      <c r="H337" s="54" t="s">
        <v>19</v>
      </c>
      <c r="I337" s="74" t="s">
        <v>144</v>
      </c>
      <c r="J337" s="57">
        <v>222401</v>
      </c>
      <c r="K337" s="55">
        <f>SUM(L337:O337)</f>
        <v>222401</v>
      </c>
      <c r="L337" s="55">
        <v>0</v>
      </c>
      <c r="M337" s="55">
        <v>0</v>
      </c>
      <c r="N337" s="55">
        <v>222401</v>
      </c>
      <c r="O337" s="55">
        <v>0</v>
      </c>
      <c r="P337" s="58" t="s">
        <v>30</v>
      </c>
      <c r="Q337" s="152" t="s">
        <v>20</v>
      </c>
    </row>
    <row r="338" spans="1:17" s="22" customFormat="1" ht="32.25" customHeight="1" thickBot="1" x14ac:dyDescent="0.35">
      <c r="A338" s="175" t="s">
        <v>117</v>
      </c>
      <c r="B338" s="176"/>
      <c r="C338" s="26"/>
      <c r="D338" s="26"/>
      <c r="E338" s="21"/>
      <c r="F338" s="21"/>
      <c r="G338" s="21"/>
      <c r="H338" s="21"/>
      <c r="I338" s="21"/>
      <c r="J338" s="23">
        <f>SUM(J337)</f>
        <v>222401</v>
      </c>
      <c r="K338" s="23">
        <f t="shared" ref="K338:O338" si="101">SUM(K337)</f>
        <v>222401</v>
      </c>
      <c r="L338" s="23">
        <f t="shared" si="101"/>
        <v>0</v>
      </c>
      <c r="M338" s="23">
        <f t="shared" si="101"/>
        <v>0</v>
      </c>
      <c r="N338" s="23">
        <f t="shared" si="101"/>
        <v>222401</v>
      </c>
      <c r="O338" s="23">
        <f t="shared" si="101"/>
        <v>0</v>
      </c>
      <c r="P338" s="25"/>
      <c r="Q338" s="128"/>
    </row>
    <row r="339" spans="1:17" ht="111" customHeight="1" thickBot="1" x14ac:dyDescent="0.3">
      <c r="A339" s="52">
        <v>1</v>
      </c>
      <c r="B339" s="54" t="s">
        <v>137</v>
      </c>
      <c r="C339" s="54">
        <v>4826125402</v>
      </c>
      <c r="D339" s="54" t="s">
        <v>301</v>
      </c>
      <c r="E339" s="54" t="s">
        <v>19</v>
      </c>
      <c r="F339" s="54" t="s">
        <v>19</v>
      </c>
      <c r="G339" s="54" t="s">
        <v>19</v>
      </c>
      <c r="H339" s="54" t="s">
        <v>302</v>
      </c>
      <c r="I339" s="74" t="s">
        <v>303</v>
      </c>
      <c r="J339" s="57">
        <v>400000</v>
      </c>
      <c r="K339" s="55">
        <f>SUM(L339:O339)</f>
        <v>400000</v>
      </c>
      <c r="L339" s="55">
        <v>0</v>
      </c>
      <c r="M339" s="55">
        <v>0</v>
      </c>
      <c r="N339" s="55">
        <v>400000</v>
      </c>
      <c r="O339" s="55">
        <v>0</v>
      </c>
      <c r="P339" s="58" t="s">
        <v>30</v>
      </c>
      <c r="Q339" s="152" t="s">
        <v>20</v>
      </c>
    </row>
    <row r="340" spans="1:17" s="22" customFormat="1" ht="32.25" customHeight="1" thickBot="1" x14ac:dyDescent="0.35">
      <c r="A340" s="175" t="s">
        <v>117</v>
      </c>
      <c r="B340" s="176"/>
      <c r="C340" s="26"/>
      <c r="D340" s="26"/>
      <c r="E340" s="21"/>
      <c r="F340" s="21"/>
      <c r="G340" s="21"/>
      <c r="H340" s="21"/>
      <c r="I340" s="21" t="s">
        <v>209</v>
      </c>
      <c r="J340" s="23">
        <f>SUM(J339)</f>
        <v>400000</v>
      </c>
      <c r="K340" s="23">
        <f>SUM(K339)</f>
        <v>400000</v>
      </c>
      <c r="L340" s="23">
        <f t="shared" ref="L340:O340" si="102">SUM(L339)</f>
        <v>0</v>
      </c>
      <c r="M340" s="23">
        <f t="shared" si="102"/>
        <v>0</v>
      </c>
      <c r="N340" s="23">
        <f t="shared" si="102"/>
        <v>400000</v>
      </c>
      <c r="O340" s="23">
        <f t="shared" si="102"/>
        <v>0</v>
      </c>
      <c r="P340" s="25"/>
      <c r="Q340" s="128"/>
    </row>
    <row r="341" spans="1:17" ht="111" customHeight="1" thickBot="1" x14ac:dyDescent="0.3">
      <c r="A341" s="52">
        <v>1</v>
      </c>
      <c r="B341" s="54" t="s">
        <v>109</v>
      </c>
      <c r="C341" s="54">
        <v>4826067101</v>
      </c>
      <c r="D341" s="54" t="s">
        <v>208</v>
      </c>
      <c r="E341" s="54" t="s">
        <v>19</v>
      </c>
      <c r="F341" s="54" t="s">
        <v>19</v>
      </c>
      <c r="G341" s="54" t="s">
        <v>19</v>
      </c>
      <c r="H341" s="54" t="s">
        <v>19</v>
      </c>
      <c r="I341" s="74" t="s">
        <v>144</v>
      </c>
      <c r="J341" s="57">
        <v>951966.94</v>
      </c>
      <c r="K341" s="55">
        <f>SUM(L341:O341)</f>
        <v>951966.94</v>
      </c>
      <c r="L341" s="55">
        <v>0</v>
      </c>
      <c r="M341" s="55">
        <v>0</v>
      </c>
      <c r="N341" s="55">
        <v>951966.94</v>
      </c>
      <c r="O341" s="55">
        <v>0</v>
      </c>
      <c r="P341" s="58" t="s">
        <v>30</v>
      </c>
      <c r="Q341" s="152" t="s">
        <v>20</v>
      </c>
    </row>
    <row r="342" spans="1:17" s="22" customFormat="1" ht="32.25" customHeight="1" thickBot="1" x14ac:dyDescent="0.35">
      <c r="A342" s="175" t="s">
        <v>117</v>
      </c>
      <c r="B342" s="176"/>
      <c r="C342" s="26"/>
      <c r="D342" s="26"/>
      <c r="E342" s="21"/>
      <c r="F342" s="21"/>
      <c r="G342" s="21"/>
      <c r="H342" s="21"/>
      <c r="I342" s="21"/>
      <c r="J342" s="23">
        <f>SUM(J341)</f>
        <v>951966.94</v>
      </c>
      <c r="K342" s="23">
        <v>951966.94</v>
      </c>
      <c r="L342" s="23">
        <f t="shared" ref="L342:O342" si="103">SUM(L341)</f>
        <v>0</v>
      </c>
      <c r="M342" s="23">
        <f t="shared" si="103"/>
        <v>0</v>
      </c>
      <c r="N342" s="23">
        <f t="shared" si="103"/>
        <v>951966.94</v>
      </c>
      <c r="O342" s="23">
        <f t="shared" si="103"/>
        <v>0</v>
      </c>
      <c r="P342" s="25"/>
      <c r="Q342" s="128"/>
    </row>
    <row r="343" spans="1:17" ht="109.5" customHeight="1" x14ac:dyDescent="0.25">
      <c r="A343" s="36">
        <v>1</v>
      </c>
      <c r="B343" s="87" t="s">
        <v>36</v>
      </c>
      <c r="C343" s="87">
        <v>4825115296</v>
      </c>
      <c r="D343" s="87" t="s">
        <v>88</v>
      </c>
      <c r="E343" s="47" t="s">
        <v>19</v>
      </c>
      <c r="F343" s="47" t="s">
        <v>19</v>
      </c>
      <c r="G343" s="47" t="s">
        <v>19</v>
      </c>
      <c r="H343" s="47" t="s">
        <v>19</v>
      </c>
      <c r="I343" s="47" t="s">
        <v>37</v>
      </c>
      <c r="J343" s="48">
        <v>300000</v>
      </c>
      <c r="K343" s="48">
        <f>SUM(L343:O343)</f>
        <v>300000</v>
      </c>
      <c r="L343" s="48">
        <v>0</v>
      </c>
      <c r="M343" s="48">
        <v>0</v>
      </c>
      <c r="N343" s="48">
        <v>300000</v>
      </c>
      <c r="O343" s="48">
        <v>0</v>
      </c>
      <c r="P343" s="83" t="s">
        <v>30</v>
      </c>
      <c r="Q343" s="142" t="s">
        <v>20</v>
      </c>
    </row>
    <row r="344" spans="1:17" ht="109.5" customHeight="1" thickBot="1" x14ac:dyDescent="0.3">
      <c r="A344" s="39">
        <f t="shared" ref="A344" si="104">A343+1</f>
        <v>2</v>
      </c>
      <c r="B344" s="88" t="s">
        <v>36</v>
      </c>
      <c r="C344" s="88">
        <v>4825115296</v>
      </c>
      <c r="D344" s="88" t="s">
        <v>89</v>
      </c>
      <c r="E344" s="50" t="s">
        <v>19</v>
      </c>
      <c r="F344" s="50" t="s">
        <v>19</v>
      </c>
      <c r="G344" s="50" t="s">
        <v>19</v>
      </c>
      <c r="H344" s="50" t="s">
        <v>19</v>
      </c>
      <c r="I344" s="50" t="s">
        <v>49</v>
      </c>
      <c r="J344" s="51">
        <v>1600000</v>
      </c>
      <c r="K344" s="51">
        <f>SUM(L344:O344)</f>
        <v>1600000</v>
      </c>
      <c r="L344" s="51">
        <v>0</v>
      </c>
      <c r="M344" s="51">
        <v>0</v>
      </c>
      <c r="N344" s="51">
        <v>1600000</v>
      </c>
      <c r="O344" s="51">
        <v>0</v>
      </c>
      <c r="P344" s="84" t="s">
        <v>30</v>
      </c>
      <c r="Q344" s="105" t="s">
        <v>20</v>
      </c>
    </row>
    <row r="345" spans="1:17" s="22" customFormat="1" ht="32.25" customHeight="1" thickBot="1" x14ac:dyDescent="0.35">
      <c r="A345" s="175" t="s">
        <v>118</v>
      </c>
      <c r="B345" s="176"/>
      <c r="C345" s="26"/>
      <c r="D345" s="26"/>
      <c r="E345" s="21"/>
      <c r="F345" s="21"/>
      <c r="G345" s="21"/>
      <c r="H345" s="21"/>
      <c r="I345" s="21"/>
      <c r="J345" s="23">
        <f>SUM(J343:J344)</f>
        <v>1900000</v>
      </c>
      <c r="K345" s="23">
        <f>SUM(K343:K344)</f>
        <v>1900000</v>
      </c>
      <c r="L345" s="23">
        <f t="shared" ref="L345:O345" si="105">SUM(L343:L344)</f>
        <v>0</v>
      </c>
      <c r="M345" s="23">
        <f t="shared" si="105"/>
        <v>0</v>
      </c>
      <c r="N345" s="23">
        <f t="shared" si="105"/>
        <v>1900000</v>
      </c>
      <c r="O345" s="23">
        <f t="shared" si="105"/>
        <v>0</v>
      </c>
      <c r="P345" s="25"/>
      <c r="Q345" s="128"/>
    </row>
    <row r="346" spans="1:17" ht="47.25" customHeight="1" x14ac:dyDescent="0.25">
      <c r="A346" s="187" t="s">
        <v>313</v>
      </c>
      <c r="B346" s="188"/>
      <c r="C346" s="188"/>
      <c r="D346" s="188"/>
      <c r="E346" s="30"/>
      <c r="F346" s="30"/>
      <c r="G346" s="30"/>
      <c r="H346" s="31"/>
      <c r="I346" s="31"/>
      <c r="J346" s="32">
        <f>J336+J338+J340+J342+J345</f>
        <v>27674367.940000001</v>
      </c>
      <c r="K346" s="32">
        <f>K347+K348+K349</f>
        <v>27674367.940000001</v>
      </c>
      <c r="L346" s="32">
        <f t="shared" ref="L346:O346" si="106">L336+L338+L340+L342+L345</f>
        <v>0</v>
      </c>
      <c r="M346" s="32">
        <f t="shared" si="106"/>
        <v>0</v>
      </c>
      <c r="N346" s="32">
        <f t="shared" si="106"/>
        <v>27674367.940000001</v>
      </c>
      <c r="O346" s="32">
        <f t="shared" si="106"/>
        <v>0</v>
      </c>
      <c r="P346" s="33"/>
      <c r="Q346" s="34"/>
    </row>
    <row r="347" spans="1:17" ht="47.25" customHeight="1" x14ac:dyDescent="0.25">
      <c r="A347" s="6" t="s">
        <v>116</v>
      </c>
      <c r="B347" s="7"/>
      <c r="C347" s="10"/>
      <c r="D347" s="7"/>
      <c r="E347" s="7"/>
      <c r="F347" s="7"/>
      <c r="G347" s="7"/>
      <c r="H347" s="7"/>
      <c r="I347" s="7"/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4"/>
      <c r="Q347" s="16"/>
    </row>
    <row r="348" spans="1:17" ht="47.25" customHeight="1" x14ac:dyDescent="0.25">
      <c r="A348" s="8" t="s">
        <v>125</v>
      </c>
      <c r="B348" s="9"/>
      <c r="C348" s="12"/>
      <c r="D348" s="9"/>
      <c r="E348" s="9"/>
      <c r="F348" s="9"/>
      <c r="G348" s="9"/>
      <c r="H348" s="9"/>
      <c r="I348" s="9"/>
      <c r="J348" s="13">
        <f t="shared" ref="J348:O348" si="107">J332</f>
        <v>0</v>
      </c>
      <c r="K348" s="13">
        <f t="shared" si="107"/>
        <v>0</v>
      </c>
      <c r="L348" s="13">
        <f t="shared" si="107"/>
        <v>0</v>
      </c>
      <c r="M348" s="13">
        <f t="shared" si="107"/>
        <v>0</v>
      </c>
      <c r="N348" s="13">
        <f t="shared" si="107"/>
        <v>0</v>
      </c>
      <c r="O348" s="13">
        <f t="shared" si="107"/>
        <v>0</v>
      </c>
      <c r="P348" s="15"/>
      <c r="Q348" s="17"/>
    </row>
    <row r="349" spans="1:17" ht="47.25" customHeight="1" thickBot="1" x14ac:dyDescent="0.3">
      <c r="A349" s="43" t="s">
        <v>314</v>
      </c>
      <c r="B349" s="44"/>
      <c r="C349" s="44"/>
      <c r="D349" s="44"/>
      <c r="E349" s="44"/>
      <c r="F349" s="44"/>
      <c r="G349" s="44"/>
      <c r="H349" s="44"/>
      <c r="I349" s="44"/>
      <c r="J349" s="45">
        <f>J333+J334+J335+J337+J339+J341+J343+J344</f>
        <v>27674367.940000001</v>
      </c>
      <c r="K349" s="45">
        <f t="shared" ref="K349:O349" si="108">K333+K334+K335+K337+K339+K341+K343+K344</f>
        <v>27674367.940000001</v>
      </c>
      <c r="L349" s="45">
        <f t="shared" si="108"/>
        <v>0</v>
      </c>
      <c r="M349" s="45">
        <f t="shared" si="108"/>
        <v>0</v>
      </c>
      <c r="N349" s="45">
        <f t="shared" si="108"/>
        <v>27674367.940000001</v>
      </c>
      <c r="O349" s="45">
        <f t="shared" si="108"/>
        <v>0</v>
      </c>
      <c r="P349" s="18"/>
      <c r="Q349" s="19"/>
    </row>
    <row r="350" spans="1:17" s="42" customFormat="1" ht="60" customHeight="1" thickBot="1" x14ac:dyDescent="0.3">
      <c r="A350" s="177" t="s">
        <v>396</v>
      </c>
      <c r="B350" s="178"/>
      <c r="C350" s="178"/>
      <c r="D350" s="178"/>
      <c r="E350" s="178"/>
      <c r="F350" s="178"/>
      <c r="G350" s="178"/>
      <c r="H350" s="178"/>
      <c r="I350" s="178"/>
      <c r="J350" s="178"/>
      <c r="K350" s="178"/>
      <c r="L350" s="178"/>
      <c r="M350" s="178"/>
      <c r="N350" s="178"/>
      <c r="O350" s="178"/>
      <c r="P350" s="178"/>
      <c r="Q350" s="179"/>
    </row>
    <row r="351" spans="1:17" ht="108.75" customHeight="1" thickBot="1" x14ac:dyDescent="0.3">
      <c r="A351" s="52">
        <v>1</v>
      </c>
      <c r="B351" s="73" t="s">
        <v>113</v>
      </c>
      <c r="C351" s="73">
        <v>4826001213</v>
      </c>
      <c r="D351" s="73" t="s">
        <v>276</v>
      </c>
      <c r="E351" s="54" t="s">
        <v>19</v>
      </c>
      <c r="F351" s="54" t="s">
        <v>19</v>
      </c>
      <c r="G351" s="54" t="s">
        <v>19</v>
      </c>
      <c r="H351" s="54" t="s">
        <v>19</v>
      </c>
      <c r="I351" s="74" t="s">
        <v>277</v>
      </c>
      <c r="J351" s="94">
        <v>1000000</v>
      </c>
      <c r="K351" s="75">
        <f>SUM(L351:O351)</f>
        <v>1000000</v>
      </c>
      <c r="L351" s="55">
        <v>0</v>
      </c>
      <c r="M351" s="55">
        <v>0</v>
      </c>
      <c r="N351" s="75">
        <v>1000000</v>
      </c>
      <c r="O351" s="55">
        <v>0</v>
      </c>
      <c r="P351" s="76" t="s">
        <v>31</v>
      </c>
      <c r="Q351" s="152" t="s">
        <v>20</v>
      </c>
    </row>
    <row r="352" spans="1:17" s="22" customFormat="1" ht="32.25" customHeight="1" thickBot="1" x14ac:dyDescent="0.35">
      <c r="A352" s="175" t="s">
        <v>117</v>
      </c>
      <c r="B352" s="176"/>
      <c r="C352" s="26"/>
      <c r="D352" s="26"/>
      <c r="E352" s="21"/>
      <c r="F352" s="21"/>
      <c r="G352" s="21"/>
      <c r="H352" s="21"/>
      <c r="I352" s="21"/>
      <c r="J352" s="23">
        <f>SUM(J351)</f>
        <v>1000000</v>
      </c>
      <c r="K352" s="23">
        <f>SUM(K351)</f>
        <v>1000000</v>
      </c>
      <c r="L352" s="23">
        <f t="shared" ref="L352:O352" si="109">SUM(L351)</f>
        <v>0</v>
      </c>
      <c r="M352" s="23">
        <f t="shared" si="109"/>
        <v>0</v>
      </c>
      <c r="N352" s="23">
        <f t="shared" si="109"/>
        <v>1000000</v>
      </c>
      <c r="O352" s="23">
        <f t="shared" si="109"/>
        <v>0</v>
      </c>
      <c r="P352" s="25"/>
      <c r="Q352" s="128"/>
    </row>
    <row r="353" spans="1:17" ht="109.5" customHeight="1" x14ac:dyDescent="0.25">
      <c r="A353" s="36">
        <v>1</v>
      </c>
      <c r="B353" s="47" t="s">
        <v>26</v>
      </c>
      <c r="C353" s="47">
        <v>4826129661</v>
      </c>
      <c r="D353" s="47" t="s">
        <v>264</v>
      </c>
      <c r="E353" s="47" t="s">
        <v>19</v>
      </c>
      <c r="F353" s="47" t="s">
        <v>19</v>
      </c>
      <c r="G353" s="47" t="s">
        <v>19</v>
      </c>
      <c r="H353" s="47" t="s">
        <v>19</v>
      </c>
      <c r="I353" s="71" t="s">
        <v>265</v>
      </c>
      <c r="J353" s="48">
        <v>20000000</v>
      </c>
      <c r="K353" s="48">
        <f>SUM(L353:O353)</f>
        <v>20000000</v>
      </c>
      <c r="L353" s="48">
        <v>0</v>
      </c>
      <c r="M353" s="48">
        <v>0</v>
      </c>
      <c r="N353" s="48">
        <v>20000000</v>
      </c>
      <c r="O353" s="48">
        <v>0</v>
      </c>
      <c r="P353" s="79" t="s">
        <v>31</v>
      </c>
      <c r="Q353" s="142" t="s">
        <v>20</v>
      </c>
    </row>
    <row r="354" spans="1:17" ht="109.5" customHeight="1" x14ac:dyDescent="0.25">
      <c r="A354" s="100">
        <f t="shared" ref="A354:A365" si="110">A353+1</f>
        <v>2</v>
      </c>
      <c r="B354" s="101" t="s">
        <v>26</v>
      </c>
      <c r="C354" s="101">
        <v>4826129661</v>
      </c>
      <c r="D354" s="101" t="s">
        <v>266</v>
      </c>
      <c r="E354" s="101" t="s">
        <v>19</v>
      </c>
      <c r="F354" s="101" t="s">
        <v>19</v>
      </c>
      <c r="G354" s="101" t="s">
        <v>19</v>
      </c>
      <c r="H354" s="101" t="s">
        <v>19</v>
      </c>
      <c r="I354" s="126" t="s">
        <v>265</v>
      </c>
      <c r="J354" s="107">
        <v>1200000</v>
      </c>
      <c r="K354" s="107">
        <f>SUM(L354:O354)</f>
        <v>1200000</v>
      </c>
      <c r="L354" s="107">
        <v>0</v>
      </c>
      <c r="M354" s="107">
        <v>0</v>
      </c>
      <c r="N354" s="107">
        <v>1200000</v>
      </c>
      <c r="O354" s="107">
        <v>0</v>
      </c>
      <c r="P354" s="120" t="s">
        <v>31</v>
      </c>
      <c r="Q354" s="108" t="s">
        <v>20</v>
      </c>
    </row>
    <row r="355" spans="1:17" ht="109.5" customHeight="1" thickBot="1" x14ac:dyDescent="0.3">
      <c r="A355" s="39">
        <v>3</v>
      </c>
      <c r="B355" s="50" t="s">
        <v>26</v>
      </c>
      <c r="C355" s="50">
        <v>4826129661</v>
      </c>
      <c r="D355" s="50" t="s">
        <v>266</v>
      </c>
      <c r="E355" s="50" t="s">
        <v>19</v>
      </c>
      <c r="F355" s="50" t="s">
        <v>19</v>
      </c>
      <c r="G355" s="50" t="s">
        <v>19</v>
      </c>
      <c r="H355" s="50" t="s">
        <v>19</v>
      </c>
      <c r="I355" s="97" t="s">
        <v>265</v>
      </c>
      <c r="J355" s="51">
        <v>3000000</v>
      </c>
      <c r="K355" s="51">
        <f>SUM(L355:O355)</f>
        <v>3000000</v>
      </c>
      <c r="L355" s="51">
        <v>0</v>
      </c>
      <c r="M355" s="51">
        <v>0</v>
      </c>
      <c r="N355" s="51">
        <v>3000000</v>
      </c>
      <c r="O355" s="51">
        <v>0</v>
      </c>
      <c r="P355" s="82" t="s">
        <v>31</v>
      </c>
      <c r="Q355" s="105" t="s">
        <v>20</v>
      </c>
    </row>
    <row r="356" spans="1:17" s="22" customFormat="1" ht="32.25" customHeight="1" thickBot="1" x14ac:dyDescent="0.35">
      <c r="A356" s="175" t="s">
        <v>121</v>
      </c>
      <c r="B356" s="176"/>
      <c r="C356" s="26"/>
      <c r="D356" s="26"/>
      <c r="E356" s="21"/>
      <c r="F356" s="21"/>
      <c r="G356" s="21"/>
      <c r="H356" s="21"/>
      <c r="I356" s="21"/>
      <c r="J356" s="23">
        <f>SUM(J353:J355)</f>
        <v>24200000</v>
      </c>
      <c r="K356" s="23">
        <f t="shared" ref="K356:O356" si="111">SUM(K353:K355)</f>
        <v>24200000</v>
      </c>
      <c r="L356" s="23">
        <f t="shared" si="111"/>
        <v>0</v>
      </c>
      <c r="M356" s="23">
        <f t="shared" si="111"/>
        <v>0</v>
      </c>
      <c r="N356" s="23">
        <f t="shared" si="111"/>
        <v>24200000</v>
      </c>
      <c r="O356" s="23">
        <f t="shared" si="111"/>
        <v>0</v>
      </c>
      <c r="P356" s="25"/>
      <c r="Q356" s="128"/>
    </row>
    <row r="357" spans="1:17" ht="109.5" customHeight="1" thickBot="1" x14ac:dyDescent="0.3">
      <c r="A357" s="52">
        <v>1</v>
      </c>
      <c r="B357" s="93" t="s">
        <v>137</v>
      </c>
      <c r="C357" s="54">
        <v>4826125402</v>
      </c>
      <c r="D357" s="54" t="s">
        <v>304</v>
      </c>
      <c r="E357" s="54" t="s">
        <v>19</v>
      </c>
      <c r="F357" s="54" t="s">
        <v>19</v>
      </c>
      <c r="G357" s="54" t="s">
        <v>19</v>
      </c>
      <c r="H357" s="77" t="s">
        <v>305</v>
      </c>
      <c r="I357" s="54" t="s">
        <v>306</v>
      </c>
      <c r="J357" s="55">
        <v>150000</v>
      </c>
      <c r="K357" s="55">
        <f>SUM(L357:O357)</f>
        <v>150000</v>
      </c>
      <c r="L357" s="55">
        <v>0</v>
      </c>
      <c r="M357" s="55">
        <v>0</v>
      </c>
      <c r="N357" s="55">
        <v>150000</v>
      </c>
      <c r="O357" s="55">
        <v>0</v>
      </c>
      <c r="P357" s="92" t="s">
        <v>31</v>
      </c>
      <c r="Q357" s="152" t="s">
        <v>20</v>
      </c>
    </row>
    <row r="358" spans="1:17" s="22" customFormat="1" ht="32.25" customHeight="1" thickBot="1" x14ac:dyDescent="0.35">
      <c r="A358" s="175" t="s">
        <v>117</v>
      </c>
      <c r="B358" s="176"/>
      <c r="C358" s="26"/>
      <c r="D358" s="26"/>
      <c r="E358" s="21"/>
      <c r="F358" s="21"/>
      <c r="G358" s="21"/>
      <c r="H358" s="21"/>
      <c r="I358" s="21"/>
      <c r="J358" s="23">
        <f>SUM(J357)</f>
        <v>150000</v>
      </c>
      <c r="K358" s="23">
        <f>SUM(K357)</f>
        <v>150000</v>
      </c>
      <c r="L358" s="23">
        <f t="shared" ref="L358:O358" si="112">SUM(L357)</f>
        <v>0</v>
      </c>
      <c r="M358" s="23">
        <f t="shared" si="112"/>
        <v>0</v>
      </c>
      <c r="N358" s="23">
        <f t="shared" si="112"/>
        <v>150000</v>
      </c>
      <c r="O358" s="23">
        <f t="shared" si="112"/>
        <v>0</v>
      </c>
      <c r="P358" s="25"/>
      <c r="Q358" s="128"/>
    </row>
    <row r="359" spans="1:17" ht="109.5" customHeight="1" x14ac:dyDescent="0.25">
      <c r="A359" s="36">
        <v>1</v>
      </c>
      <c r="B359" s="87" t="s">
        <v>36</v>
      </c>
      <c r="C359" s="87">
        <v>4825115300</v>
      </c>
      <c r="D359" s="87" t="s">
        <v>38</v>
      </c>
      <c r="E359" s="47" t="s">
        <v>19</v>
      </c>
      <c r="F359" s="47" t="s">
        <v>19</v>
      </c>
      <c r="G359" s="47" t="s">
        <v>19</v>
      </c>
      <c r="H359" s="47" t="s">
        <v>19</v>
      </c>
      <c r="I359" s="47" t="s">
        <v>49</v>
      </c>
      <c r="J359" s="48">
        <v>16497545</v>
      </c>
      <c r="K359" s="48">
        <f>SUM(L359:O359)</f>
        <v>16497545</v>
      </c>
      <c r="L359" s="48">
        <v>0</v>
      </c>
      <c r="M359" s="48">
        <v>0</v>
      </c>
      <c r="N359" s="48">
        <v>16497545</v>
      </c>
      <c r="O359" s="48">
        <v>0</v>
      </c>
      <c r="P359" s="83" t="s">
        <v>31</v>
      </c>
      <c r="Q359" s="142" t="s">
        <v>20</v>
      </c>
    </row>
    <row r="360" spans="1:17" ht="109.5" customHeight="1" x14ac:dyDescent="0.25">
      <c r="A360" s="38">
        <f t="shared" si="110"/>
        <v>2</v>
      </c>
      <c r="B360" s="67" t="s">
        <v>36</v>
      </c>
      <c r="C360" s="67">
        <v>4825115301</v>
      </c>
      <c r="D360" s="67" t="s">
        <v>40</v>
      </c>
      <c r="E360" s="27" t="s">
        <v>19</v>
      </c>
      <c r="F360" s="27" t="s">
        <v>19</v>
      </c>
      <c r="G360" s="27" t="s">
        <v>19</v>
      </c>
      <c r="H360" s="27" t="s">
        <v>19</v>
      </c>
      <c r="I360" s="27" t="s">
        <v>49</v>
      </c>
      <c r="J360" s="28">
        <v>1185200</v>
      </c>
      <c r="K360" s="28">
        <f>SUM(L360:O360)</f>
        <v>1185200</v>
      </c>
      <c r="L360" s="28">
        <v>0</v>
      </c>
      <c r="M360" s="28">
        <v>0</v>
      </c>
      <c r="N360" s="28">
        <v>1185200</v>
      </c>
      <c r="O360" s="28">
        <v>0</v>
      </c>
      <c r="P360" s="66" t="s">
        <v>31</v>
      </c>
      <c r="Q360" s="141" t="s">
        <v>20</v>
      </c>
    </row>
    <row r="361" spans="1:17" ht="109.5" customHeight="1" x14ac:dyDescent="0.25">
      <c r="A361" s="38">
        <f t="shared" si="110"/>
        <v>3</v>
      </c>
      <c r="B361" s="67" t="s">
        <v>36</v>
      </c>
      <c r="C361" s="67">
        <v>4825115302</v>
      </c>
      <c r="D361" s="67" t="s">
        <v>90</v>
      </c>
      <c r="E361" s="27" t="s">
        <v>19</v>
      </c>
      <c r="F361" s="27" t="s">
        <v>19</v>
      </c>
      <c r="G361" s="27" t="s">
        <v>19</v>
      </c>
      <c r="H361" s="27" t="s">
        <v>19</v>
      </c>
      <c r="I361" s="63" t="s">
        <v>91</v>
      </c>
      <c r="J361" s="28">
        <v>1465000</v>
      </c>
      <c r="K361" s="28">
        <f t="shared" ref="K361:K364" si="113">SUM(L361:O361)</f>
        <v>1465000</v>
      </c>
      <c r="L361" s="28">
        <v>0</v>
      </c>
      <c r="M361" s="28">
        <v>0</v>
      </c>
      <c r="N361" s="28">
        <v>1465000</v>
      </c>
      <c r="O361" s="28">
        <v>0</v>
      </c>
      <c r="P361" s="66" t="s">
        <v>31</v>
      </c>
      <c r="Q361" s="141" t="s">
        <v>20</v>
      </c>
    </row>
    <row r="362" spans="1:17" ht="109.5" customHeight="1" x14ac:dyDescent="0.25">
      <c r="A362" s="111">
        <f t="shared" si="110"/>
        <v>4</v>
      </c>
      <c r="B362" s="68" t="s">
        <v>36</v>
      </c>
      <c r="C362" s="68">
        <v>4825115303</v>
      </c>
      <c r="D362" s="68" t="s">
        <v>92</v>
      </c>
      <c r="E362" s="101" t="s">
        <v>19</v>
      </c>
      <c r="F362" s="101" t="s">
        <v>19</v>
      </c>
      <c r="G362" s="101" t="s">
        <v>19</v>
      </c>
      <c r="H362" s="101" t="s">
        <v>19</v>
      </c>
      <c r="I362" s="101" t="s">
        <v>93</v>
      </c>
      <c r="J362" s="107">
        <v>355000</v>
      </c>
      <c r="K362" s="28">
        <f t="shared" si="113"/>
        <v>355000</v>
      </c>
      <c r="L362" s="107">
        <v>0</v>
      </c>
      <c r="M362" s="107">
        <v>0</v>
      </c>
      <c r="N362" s="107">
        <v>355000</v>
      </c>
      <c r="O362" s="107">
        <v>0</v>
      </c>
      <c r="P362" s="104" t="s">
        <v>31</v>
      </c>
      <c r="Q362" s="108" t="s">
        <v>20</v>
      </c>
    </row>
    <row r="363" spans="1:17" ht="109.5" customHeight="1" x14ac:dyDescent="0.25">
      <c r="A363" s="100">
        <f t="shared" si="110"/>
        <v>5</v>
      </c>
      <c r="B363" s="68" t="s">
        <v>36</v>
      </c>
      <c r="C363" s="68">
        <v>4825115303</v>
      </c>
      <c r="D363" s="68" t="s">
        <v>139</v>
      </c>
      <c r="E363" s="101" t="s">
        <v>19</v>
      </c>
      <c r="F363" s="101" t="s">
        <v>19</v>
      </c>
      <c r="G363" s="101" t="s">
        <v>19</v>
      </c>
      <c r="H363" s="101" t="s">
        <v>19</v>
      </c>
      <c r="I363" s="106" t="s">
        <v>47</v>
      </c>
      <c r="J363" s="107">
        <v>1700000</v>
      </c>
      <c r="K363" s="28">
        <f t="shared" si="113"/>
        <v>1700000</v>
      </c>
      <c r="L363" s="107">
        <v>0</v>
      </c>
      <c r="M363" s="107">
        <v>0</v>
      </c>
      <c r="N363" s="107">
        <v>1700000</v>
      </c>
      <c r="O363" s="107">
        <v>0</v>
      </c>
      <c r="P363" s="104" t="s">
        <v>31</v>
      </c>
      <c r="Q363" s="108" t="s">
        <v>20</v>
      </c>
    </row>
    <row r="364" spans="1:17" ht="109.5" customHeight="1" x14ac:dyDescent="0.25">
      <c r="A364" s="100">
        <f t="shared" si="110"/>
        <v>6</v>
      </c>
      <c r="B364" s="68" t="s">
        <v>36</v>
      </c>
      <c r="C364" s="68">
        <v>4825115303</v>
      </c>
      <c r="D364" s="68" t="s">
        <v>171</v>
      </c>
      <c r="E364" s="101" t="s">
        <v>19</v>
      </c>
      <c r="F364" s="101" t="s">
        <v>19</v>
      </c>
      <c r="G364" s="101" t="s">
        <v>19</v>
      </c>
      <c r="H364" s="101" t="s">
        <v>19</v>
      </c>
      <c r="I364" s="106" t="s">
        <v>47</v>
      </c>
      <c r="J364" s="107">
        <v>1800000</v>
      </c>
      <c r="K364" s="28">
        <f t="shared" si="113"/>
        <v>1800000</v>
      </c>
      <c r="L364" s="107">
        <v>0</v>
      </c>
      <c r="M364" s="107">
        <v>0</v>
      </c>
      <c r="N364" s="107">
        <v>1800000</v>
      </c>
      <c r="O364" s="107">
        <v>0</v>
      </c>
      <c r="P364" s="104" t="s">
        <v>31</v>
      </c>
      <c r="Q364" s="108" t="s">
        <v>20</v>
      </c>
    </row>
    <row r="365" spans="1:17" ht="109.5" customHeight="1" thickBot="1" x14ac:dyDescent="0.3">
      <c r="A365" s="39">
        <f t="shared" si="110"/>
        <v>7</v>
      </c>
      <c r="B365" s="88" t="s">
        <v>36</v>
      </c>
      <c r="C365" s="88">
        <v>4825115303</v>
      </c>
      <c r="D365" s="88" t="s">
        <v>48</v>
      </c>
      <c r="E365" s="50" t="s">
        <v>19</v>
      </c>
      <c r="F365" s="50" t="s">
        <v>19</v>
      </c>
      <c r="G365" s="50" t="s">
        <v>19</v>
      </c>
      <c r="H365" s="50" t="s">
        <v>19</v>
      </c>
      <c r="I365" s="50" t="s">
        <v>49</v>
      </c>
      <c r="J365" s="51">
        <v>2772000</v>
      </c>
      <c r="K365" s="28">
        <f>SUM(L365:O365)</f>
        <v>2772000</v>
      </c>
      <c r="L365" s="51">
        <v>0</v>
      </c>
      <c r="M365" s="51">
        <v>0</v>
      </c>
      <c r="N365" s="51">
        <v>2772000</v>
      </c>
      <c r="O365" s="51">
        <v>0</v>
      </c>
      <c r="P365" s="84" t="s">
        <v>31</v>
      </c>
      <c r="Q365" s="105" t="s">
        <v>20</v>
      </c>
    </row>
    <row r="366" spans="1:17" s="22" customFormat="1" ht="32.25" customHeight="1" thickBot="1" x14ac:dyDescent="0.35">
      <c r="A366" s="175" t="s">
        <v>134</v>
      </c>
      <c r="B366" s="176"/>
      <c r="C366" s="26"/>
      <c r="D366" s="26"/>
      <c r="E366" s="21"/>
      <c r="F366" s="21"/>
      <c r="G366" s="21"/>
      <c r="H366" s="21"/>
      <c r="I366" s="21"/>
      <c r="J366" s="23">
        <f>SUM(J359:J365)</f>
        <v>25774745</v>
      </c>
      <c r="K366" s="23">
        <f>SUM(K359:K365)</f>
        <v>25774745</v>
      </c>
      <c r="L366" s="23">
        <f t="shared" ref="L366:O366" si="114">SUM(L359:L362)</f>
        <v>0</v>
      </c>
      <c r="M366" s="23">
        <f t="shared" si="114"/>
        <v>0</v>
      </c>
      <c r="N366" s="23">
        <f>SUM(N359:N365)</f>
        <v>25774745</v>
      </c>
      <c r="O366" s="23">
        <f t="shared" si="114"/>
        <v>0</v>
      </c>
      <c r="P366" s="25"/>
      <c r="Q366" s="128"/>
    </row>
    <row r="367" spans="1:17" ht="106.5" customHeight="1" thickBot="1" x14ac:dyDescent="0.3">
      <c r="A367" s="36">
        <v>1</v>
      </c>
      <c r="B367" s="47" t="s">
        <v>373</v>
      </c>
      <c r="C367" s="47">
        <v>4823015031</v>
      </c>
      <c r="D367" s="146" t="s">
        <v>377</v>
      </c>
      <c r="E367" s="149" t="s">
        <v>367</v>
      </c>
      <c r="F367" s="149" t="s">
        <v>368</v>
      </c>
      <c r="G367" s="146" t="s">
        <v>19</v>
      </c>
      <c r="H367" s="150" t="s">
        <v>144</v>
      </c>
      <c r="I367" s="150" t="s">
        <v>144</v>
      </c>
      <c r="J367" s="147">
        <v>8333333.3300000001</v>
      </c>
      <c r="K367" s="147">
        <f>SUM(L367:O367)</f>
        <v>8333333.3300000001</v>
      </c>
      <c r="L367" s="147">
        <v>7280000</v>
      </c>
      <c r="M367" s="147">
        <v>720000</v>
      </c>
      <c r="N367" s="147">
        <v>333333.33</v>
      </c>
      <c r="O367" s="147">
        <v>0</v>
      </c>
      <c r="P367" s="148" t="s">
        <v>31</v>
      </c>
      <c r="Q367" s="154" t="s">
        <v>20</v>
      </c>
    </row>
    <row r="368" spans="1:17" s="22" customFormat="1" ht="32.25" customHeight="1" thickBot="1" x14ac:dyDescent="0.35">
      <c r="A368" s="175" t="s">
        <v>117</v>
      </c>
      <c r="B368" s="176"/>
      <c r="C368" s="26"/>
      <c r="D368" s="26"/>
      <c r="E368" s="21"/>
      <c r="F368" s="21"/>
      <c r="G368" s="21"/>
      <c r="H368" s="21"/>
      <c r="I368" s="21"/>
      <c r="J368" s="23">
        <f t="shared" ref="J368:O368" si="115">SUM(J367:J367)</f>
        <v>8333333.3300000001</v>
      </c>
      <c r="K368" s="23">
        <f>SUM(K367:K367)</f>
        <v>8333333.3300000001</v>
      </c>
      <c r="L368" s="23">
        <f t="shared" si="115"/>
        <v>7280000</v>
      </c>
      <c r="M368" s="23">
        <f t="shared" si="115"/>
        <v>720000</v>
      </c>
      <c r="N368" s="23">
        <f t="shared" si="115"/>
        <v>333333.33</v>
      </c>
      <c r="O368" s="23">
        <f t="shared" si="115"/>
        <v>0</v>
      </c>
      <c r="P368" s="25"/>
      <c r="Q368" s="128"/>
    </row>
    <row r="369" spans="1:17" ht="47.25" customHeight="1" x14ac:dyDescent="0.25">
      <c r="A369" s="187" t="s">
        <v>378</v>
      </c>
      <c r="B369" s="188"/>
      <c r="C369" s="188"/>
      <c r="D369" s="188"/>
      <c r="E369" s="30"/>
      <c r="F369" s="30"/>
      <c r="G369" s="30"/>
      <c r="H369" s="31"/>
      <c r="I369" s="31"/>
      <c r="J369" s="32">
        <f>J352+J356+J358+J366+J368</f>
        <v>59458078.329999998</v>
      </c>
      <c r="K369" s="32">
        <f>K370+K371+K372</f>
        <v>59458078.329999998</v>
      </c>
      <c r="L369" s="32">
        <f t="shared" ref="L369:O369" si="116">L352+L356+L358+L366+L368</f>
        <v>7280000</v>
      </c>
      <c r="M369" s="32">
        <f t="shared" si="116"/>
        <v>720000</v>
      </c>
      <c r="N369" s="32">
        <f t="shared" si="116"/>
        <v>51458078.329999998</v>
      </c>
      <c r="O369" s="32">
        <f t="shared" si="116"/>
        <v>0</v>
      </c>
      <c r="P369" s="33"/>
      <c r="Q369" s="34"/>
    </row>
    <row r="370" spans="1:17" ht="47.25" customHeight="1" x14ac:dyDescent="0.25">
      <c r="A370" s="6" t="s">
        <v>376</v>
      </c>
      <c r="B370" s="7"/>
      <c r="C370" s="10"/>
      <c r="D370" s="7"/>
      <c r="E370" s="7"/>
      <c r="F370" s="7"/>
      <c r="G370" s="7"/>
      <c r="H370" s="7"/>
      <c r="I370" s="7"/>
      <c r="J370" s="11">
        <f>SUM(J367)</f>
        <v>8333333.3300000001</v>
      </c>
      <c r="K370" s="11">
        <f t="shared" ref="K370:O370" si="117">SUM(K367)</f>
        <v>8333333.3300000001</v>
      </c>
      <c r="L370" s="11">
        <f t="shared" si="117"/>
        <v>7280000</v>
      </c>
      <c r="M370" s="11">
        <f t="shared" si="117"/>
        <v>720000</v>
      </c>
      <c r="N370" s="11">
        <f t="shared" si="117"/>
        <v>333333.33</v>
      </c>
      <c r="O370" s="11">
        <f t="shared" si="117"/>
        <v>0</v>
      </c>
      <c r="P370" s="14"/>
      <c r="Q370" s="16"/>
    </row>
    <row r="371" spans="1:17" ht="47.25" customHeight="1" x14ac:dyDescent="0.25">
      <c r="A371" s="8" t="s">
        <v>125</v>
      </c>
      <c r="B371" s="9"/>
      <c r="C371" s="12"/>
      <c r="D371" s="9"/>
      <c r="E371" s="9"/>
      <c r="F371" s="9"/>
      <c r="G371" s="9"/>
      <c r="H371" s="9"/>
      <c r="I371" s="9"/>
      <c r="J371" s="13">
        <f t="shared" ref="J371:O371" si="118">J350</f>
        <v>0</v>
      </c>
      <c r="K371" s="13">
        <f t="shared" si="118"/>
        <v>0</v>
      </c>
      <c r="L371" s="13">
        <f t="shared" si="118"/>
        <v>0</v>
      </c>
      <c r="M371" s="13">
        <f t="shared" si="118"/>
        <v>0</v>
      </c>
      <c r="N371" s="13">
        <f t="shared" si="118"/>
        <v>0</v>
      </c>
      <c r="O371" s="13">
        <f t="shared" si="118"/>
        <v>0</v>
      </c>
      <c r="P371" s="15"/>
      <c r="Q371" s="17"/>
    </row>
    <row r="372" spans="1:17" ht="47.25" customHeight="1" thickBot="1" x14ac:dyDescent="0.3">
      <c r="A372" s="43" t="s">
        <v>315</v>
      </c>
      <c r="B372" s="44"/>
      <c r="C372" s="44"/>
      <c r="D372" s="44"/>
      <c r="E372" s="44"/>
      <c r="F372" s="44"/>
      <c r="G372" s="44"/>
      <c r="H372" s="44"/>
      <c r="I372" s="44"/>
      <c r="J372" s="45">
        <f>J351+J353+J354+J357+J359+J360+J361+J362+J355+J363+J364+J365</f>
        <v>51124745</v>
      </c>
      <c r="K372" s="45">
        <f t="shared" ref="K372:O372" si="119">K351+K353+K354+K357+K359+K360+K361+K362+K355+K363+K364+K365</f>
        <v>51124745</v>
      </c>
      <c r="L372" s="45">
        <f t="shared" si="119"/>
        <v>0</v>
      </c>
      <c r="M372" s="45">
        <f t="shared" si="119"/>
        <v>0</v>
      </c>
      <c r="N372" s="45">
        <f t="shared" si="119"/>
        <v>51124745</v>
      </c>
      <c r="O372" s="45">
        <f t="shared" si="119"/>
        <v>0</v>
      </c>
      <c r="P372" s="18"/>
      <c r="Q372" s="19"/>
    </row>
    <row r="373" spans="1:17" s="42" customFormat="1" ht="60" customHeight="1" thickBot="1" x14ac:dyDescent="0.3">
      <c r="A373" s="177" t="s">
        <v>397</v>
      </c>
      <c r="B373" s="178"/>
      <c r="C373" s="178"/>
      <c r="D373" s="178"/>
      <c r="E373" s="178"/>
      <c r="F373" s="178"/>
      <c r="G373" s="178"/>
      <c r="H373" s="178"/>
      <c r="I373" s="178"/>
      <c r="J373" s="178"/>
      <c r="K373" s="178"/>
      <c r="L373" s="178"/>
      <c r="M373" s="178"/>
      <c r="N373" s="178"/>
      <c r="O373" s="178"/>
      <c r="P373" s="178"/>
      <c r="Q373" s="179"/>
    </row>
    <row r="374" spans="1:17" ht="108" customHeight="1" x14ac:dyDescent="0.25">
      <c r="A374" s="91">
        <v>1</v>
      </c>
      <c r="B374" s="133" t="s">
        <v>26</v>
      </c>
      <c r="C374" s="47">
        <v>4826129661</v>
      </c>
      <c r="D374" s="47" t="s">
        <v>264</v>
      </c>
      <c r="E374" s="47" t="s">
        <v>19</v>
      </c>
      <c r="F374" s="47" t="s">
        <v>19</v>
      </c>
      <c r="G374" s="47" t="s">
        <v>19</v>
      </c>
      <c r="H374" s="47" t="s">
        <v>19</v>
      </c>
      <c r="I374" s="71" t="s">
        <v>265</v>
      </c>
      <c r="J374" s="48">
        <v>20000000</v>
      </c>
      <c r="K374" s="48">
        <f>SUM(L374:O374)</f>
        <v>20000000</v>
      </c>
      <c r="L374" s="48">
        <v>0</v>
      </c>
      <c r="M374" s="48">
        <v>0</v>
      </c>
      <c r="N374" s="48">
        <v>20000000</v>
      </c>
      <c r="O374" s="48">
        <v>0</v>
      </c>
      <c r="P374" s="79" t="s">
        <v>32</v>
      </c>
      <c r="Q374" s="142" t="s">
        <v>20</v>
      </c>
    </row>
    <row r="375" spans="1:17" ht="108" customHeight="1" x14ac:dyDescent="0.25">
      <c r="A375" s="38">
        <v>2</v>
      </c>
      <c r="B375" s="27" t="s">
        <v>26</v>
      </c>
      <c r="C375" s="143">
        <v>4826129661</v>
      </c>
      <c r="D375" s="143" t="s">
        <v>266</v>
      </c>
      <c r="E375" s="143" t="s">
        <v>144</v>
      </c>
      <c r="F375" s="143" t="s">
        <v>144</v>
      </c>
      <c r="G375" s="143" t="s">
        <v>144</v>
      </c>
      <c r="H375" s="143" t="s">
        <v>144</v>
      </c>
      <c r="I375" s="126" t="s">
        <v>265</v>
      </c>
      <c r="J375" s="103">
        <v>1200000</v>
      </c>
      <c r="K375" s="103">
        <f>SUM(L375:O375)</f>
        <v>1200000</v>
      </c>
      <c r="L375" s="103">
        <v>0</v>
      </c>
      <c r="M375" s="103">
        <v>0</v>
      </c>
      <c r="N375" s="103">
        <v>1200000</v>
      </c>
      <c r="O375" s="103">
        <v>0</v>
      </c>
      <c r="P375" s="127" t="s">
        <v>32</v>
      </c>
      <c r="Q375" s="151" t="s">
        <v>111</v>
      </c>
    </row>
    <row r="376" spans="1:17" ht="108" customHeight="1" thickBot="1" x14ac:dyDescent="0.3">
      <c r="A376" s="39">
        <v>3</v>
      </c>
      <c r="B376" s="50" t="s">
        <v>26</v>
      </c>
      <c r="C376" s="50">
        <v>4826129661</v>
      </c>
      <c r="D376" s="50" t="s">
        <v>266</v>
      </c>
      <c r="E376" s="50" t="s">
        <v>19</v>
      </c>
      <c r="F376" s="50" t="s">
        <v>19</v>
      </c>
      <c r="G376" s="50" t="s">
        <v>19</v>
      </c>
      <c r="H376" s="50" t="s">
        <v>19</v>
      </c>
      <c r="I376" s="97" t="s">
        <v>265</v>
      </c>
      <c r="J376" s="51">
        <v>3000000</v>
      </c>
      <c r="K376" s="51">
        <f>SUM(L376:O376)</f>
        <v>3000000</v>
      </c>
      <c r="L376" s="51">
        <v>0</v>
      </c>
      <c r="M376" s="51">
        <v>0</v>
      </c>
      <c r="N376" s="51">
        <v>3000000</v>
      </c>
      <c r="O376" s="51">
        <v>0</v>
      </c>
      <c r="P376" s="82" t="s">
        <v>32</v>
      </c>
      <c r="Q376" s="105" t="s">
        <v>20</v>
      </c>
    </row>
    <row r="377" spans="1:17" s="22" customFormat="1" ht="32.25" customHeight="1" thickBot="1" x14ac:dyDescent="0.35">
      <c r="A377" s="175" t="s">
        <v>118</v>
      </c>
      <c r="B377" s="176"/>
      <c r="C377" s="26"/>
      <c r="D377" s="26"/>
      <c r="E377" s="21"/>
      <c r="F377" s="21"/>
      <c r="G377" s="21"/>
      <c r="H377" s="21"/>
      <c r="I377" s="21"/>
      <c r="J377" s="23">
        <f>SUM(J374:J376)</f>
        <v>24200000</v>
      </c>
      <c r="K377" s="23">
        <f>SUM(K374:K376)</f>
        <v>24200000</v>
      </c>
      <c r="L377" s="23">
        <f t="shared" ref="L377:N377" si="120">SUM(L374:L376)</f>
        <v>0</v>
      </c>
      <c r="M377" s="23">
        <f t="shared" si="120"/>
        <v>0</v>
      </c>
      <c r="N377" s="23">
        <f t="shared" si="120"/>
        <v>24200000</v>
      </c>
      <c r="O377" s="23">
        <f t="shared" ref="O377" si="121">SUM(O376)</f>
        <v>0</v>
      </c>
      <c r="P377" s="25"/>
      <c r="Q377" s="128"/>
    </row>
    <row r="378" spans="1:17" ht="109.5" customHeight="1" x14ac:dyDescent="0.25">
      <c r="A378" s="36">
        <v>1</v>
      </c>
      <c r="B378" s="87" t="s">
        <v>36</v>
      </c>
      <c r="C378" s="87">
        <v>4825115304</v>
      </c>
      <c r="D378" s="87" t="s">
        <v>50</v>
      </c>
      <c r="E378" s="47" t="s">
        <v>19</v>
      </c>
      <c r="F378" s="47" t="s">
        <v>19</v>
      </c>
      <c r="G378" s="47" t="s">
        <v>19</v>
      </c>
      <c r="H378" s="47" t="s">
        <v>19</v>
      </c>
      <c r="I378" s="85" t="s">
        <v>47</v>
      </c>
      <c r="J378" s="48">
        <v>162266.79999999999</v>
      </c>
      <c r="K378" s="48">
        <f>SUM(L378:O378)</f>
        <v>162266.79999999999</v>
      </c>
      <c r="L378" s="48">
        <v>0</v>
      </c>
      <c r="M378" s="48">
        <v>0</v>
      </c>
      <c r="N378" s="48">
        <v>162266.79999999999</v>
      </c>
      <c r="O378" s="48">
        <v>0</v>
      </c>
      <c r="P378" s="83" t="s">
        <v>32</v>
      </c>
      <c r="Q378" s="142" t="s">
        <v>20</v>
      </c>
    </row>
    <row r="379" spans="1:17" ht="109.5" customHeight="1" x14ac:dyDescent="0.25">
      <c r="A379" s="38">
        <f t="shared" ref="A379:A384" si="122">A378+1</f>
        <v>2</v>
      </c>
      <c r="B379" s="67" t="s">
        <v>36</v>
      </c>
      <c r="C379" s="67">
        <v>4825115296</v>
      </c>
      <c r="D379" s="69" t="s">
        <v>172</v>
      </c>
      <c r="E379" s="27" t="s">
        <v>19</v>
      </c>
      <c r="F379" s="27" t="s">
        <v>19</v>
      </c>
      <c r="G379" s="27" t="s">
        <v>19</v>
      </c>
      <c r="H379" s="27" t="s">
        <v>19</v>
      </c>
      <c r="I379" s="27" t="s">
        <v>140</v>
      </c>
      <c r="J379" s="28">
        <v>6000000</v>
      </c>
      <c r="K379" s="28">
        <f>SUM(L379:O379)</f>
        <v>6000000</v>
      </c>
      <c r="L379" s="28">
        <v>0</v>
      </c>
      <c r="M379" s="28">
        <v>0</v>
      </c>
      <c r="N379" s="28">
        <v>6000000</v>
      </c>
      <c r="O379" s="28">
        <v>0</v>
      </c>
      <c r="P379" s="66" t="s">
        <v>32</v>
      </c>
      <c r="Q379" s="141" t="s">
        <v>20</v>
      </c>
    </row>
    <row r="380" spans="1:17" ht="109.5" customHeight="1" x14ac:dyDescent="0.25">
      <c r="A380" s="38">
        <f t="shared" si="122"/>
        <v>3</v>
      </c>
      <c r="B380" s="67" t="s">
        <v>36</v>
      </c>
      <c r="C380" s="67">
        <v>4825115296</v>
      </c>
      <c r="D380" s="69" t="s">
        <v>173</v>
      </c>
      <c r="E380" s="27" t="s">
        <v>19</v>
      </c>
      <c r="F380" s="27" t="s">
        <v>19</v>
      </c>
      <c r="G380" s="27" t="s">
        <v>19</v>
      </c>
      <c r="H380" s="27" t="s">
        <v>19</v>
      </c>
      <c r="I380" s="27" t="s">
        <v>140</v>
      </c>
      <c r="J380" s="28">
        <v>6000001</v>
      </c>
      <c r="K380" s="28">
        <f t="shared" ref="K380:K384" si="123">SUM(L380:O380)</f>
        <v>6000001</v>
      </c>
      <c r="L380" s="28">
        <v>0</v>
      </c>
      <c r="M380" s="28">
        <v>0</v>
      </c>
      <c r="N380" s="28">
        <v>6000001</v>
      </c>
      <c r="O380" s="28">
        <v>0</v>
      </c>
      <c r="P380" s="66" t="s">
        <v>32</v>
      </c>
      <c r="Q380" s="141" t="s">
        <v>20</v>
      </c>
    </row>
    <row r="381" spans="1:17" ht="109.5" customHeight="1" x14ac:dyDescent="0.25">
      <c r="A381" s="38">
        <f t="shared" si="122"/>
        <v>4</v>
      </c>
      <c r="B381" s="67" t="s">
        <v>36</v>
      </c>
      <c r="C381" s="67">
        <v>4825115296</v>
      </c>
      <c r="D381" s="69" t="s">
        <v>174</v>
      </c>
      <c r="E381" s="27" t="s">
        <v>19</v>
      </c>
      <c r="F381" s="27" t="s">
        <v>19</v>
      </c>
      <c r="G381" s="27" t="s">
        <v>19</v>
      </c>
      <c r="H381" s="27" t="s">
        <v>19</v>
      </c>
      <c r="I381" s="27" t="s">
        <v>140</v>
      </c>
      <c r="J381" s="28">
        <v>6000002</v>
      </c>
      <c r="K381" s="28">
        <f t="shared" si="123"/>
        <v>6000002</v>
      </c>
      <c r="L381" s="28">
        <v>0</v>
      </c>
      <c r="M381" s="28">
        <v>0</v>
      </c>
      <c r="N381" s="28">
        <v>6000002</v>
      </c>
      <c r="O381" s="28">
        <v>0</v>
      </c>
      <c r="P381" s="66" t="s">
        <v>32</v>
      </c>
      <c r="Q381" s="141" t="s">
        <v>20</v>
      </c>
    </row>
    <row r="382" spans="1:17" ht="109.5" customHeight="1" x14ac:dyDescent="0.25">
      <c r="A382" s="38">
        <f t="shared" si="122"/>
        <v>5</v>
      </c>
      <c r="B382" s="67" t="s">
        <v>36</v>
      </c>
      <c r="C382" s="67">
        <v>4825115296</v>
      </c>
      <c r="D382" s="69" t="s">
        <v>175</v>
      </c>
      <c r="E382" s="27" t="s">
        <v>19</v>
      </c>
      <c r="F382" s="27" t="s">
        <v>19</v>
      </c>
      <c r="G382" s="27" t="s">
        <v>19</v>
      </c>
      <c r="H382" s="27" t="s">
        <v>19</v>
      </c>
      <c r="I382" s="27" t="s">
        <v>140</v>
      </c>
      <c r="J382" s="28">
        <v>6000003</v>
      </c>
      <c r="K382" s="28">
        <f t="shared" si="123"/>
        <v>6000003</v>
      </c>
      <c r="L382" s="28">
        <v>0</v>
      </c>
      <c r="M382" s="28">
        <v>0</v>
      </c>
      <c r="N382" s="28">
        <v>6000003</v>
      </c>
      <c r="O382" s="28">
        <v>0</v>
      </c>
      <c r="P382" s="66" t="s">
        <v>32</v>
      </c>
      <c r="Q382" s="141" t="s">
        <v>20</v>
      </c>
    </row>
    <row r="383" spans="1:17" ht="109.5" customHeight="1" x14ac:dyDescent="0.25">
      <c r="A383" s="38">
        <f t="shared" si="122"/>
        <v>6</v>
      </c>
      <c r="B383" s="67" t="s">
        <v>36</v>
      </c>
      <c r="C383" s="67">
        <v>4825115296</v>
      </c>
      <c r="D383" s="69" t="s">
        <v>106</v>
      </c>
      <c r="E383" s="27" t="s">
        <v>19</v>
      </c>
      <c r="F383" s="27" t="s">
        <v>19</v>
      </c>
      <c r="G383" s="27" t="s">
        <v>19</v>
      </c>
      <c r="H383" s="27" t="s">
        <v>19</v>
      </c>
      <c r="I383" s="27" t="s">
        <v>107</v>
      </c>
      <c r="J383" s="28">
        <v>2000000</v>
      </c>
      <c r="K383" s="28">
        <f t="shared" si="123"/>
        <v>2000000</v>
      </c>
      <c r="L383" s="28">
        <v>0</v>
      </c>
      <c r="M383" s="28">
        <v>0</v>
      </c>
      <c r="N383" s="28">
        <v>2000000</v>
      </c>
      <c r="O383" s="28">
        <v>0</v>
      </c>
      <c r="P383" s="66" t="s">
        <v>32</v>
      </c>
      <c r="Q383" s="141" t="s">
        <v>20</v>
      </c>
    </row>
    <row r="384" spans="1:17" ht="109.5" customHeight="1" thickBot="1" x14ac:dyDescent="0.3">
      <c r="A384" s="38">
        <f t="shared" si="122"/>
        <v>7</v>
      </c>
      <c r="B384" s="67" t="s">
        <v>36</v>
      </c>
      <c r="C384" s="67">
        <v>4825115296</v>
      </c>
      <c r="D384" s="69" t="s">
        <v>141</v>
      </c>
      <c r="E384" s="27" t="s">
        <v>19</v>
      </c>
      <c r="F384" s="27" t="s">
        <v>19</v>
      </c>
      <c r="G384" s="27" t="s">
        <v>19</v>
      </c>
      <c r="H384" s="27" t="s">
        <v>19</v>
      </c>
      <c r="I384" s="27" t="s">
        <v>104</v>
      </c>
      <c r="J384" s="28">
        <v>1500000</v>
      </c>
      <c r="K384" s="28">
        <f t="shared" si="123"/>
        <v>1500000</v>
      </c>
      <c r="L384" s="28">
        <v>0</v>
      </c>
      <c r="M384" s="28">
        <v>0</v>
      </c>
      <c r="N384" s="28">
        <v>1500000</v>
      </c>
      <c r="O384" s="28">
        <v>0</v>
      </c>
      <c r="P384" s="66" t="s">
        <v>32</v>
      </c>
      <c r="Q384" s="141" t="s">
        <v>20</v>
      </c>
    </row>
    <row r="385" spans="1:17" s="22" customFormat="1" ht="32.25" customHeight="1" thickBot="1" x14ac:dyDescent="0.35">
      <c r="A385" s="175" t="s">
        <v>134</v>
      </c>
      <c r="B385" s="176"/>
      <c r="C385" s="26"/>
      <c r="D385" s="26"/>
      <c r="E385" s="21"/>
      <c r="F385" s="21"/>
      <c r="G385" s="21"/>
      <c r="H385" s="21"/>
      <c r="I385" s="21"/>
      <c r="J385" s="23">
        <f t="shared" ref="J385:O385" si="124">SUM(J378:J384)</f>
        <v>27662272.800000001</v>
      </c>
      <c r="K385" s="23">
        <f t="shared" si="124"/>
        <v>27662272.800000001</v>
      </c>
      <c r="L385" s="23">
        <f t="shared" si="124"/>
        <v>0</v>
      </c>
      <c r="M385" s="23">
        <f t="shared" si="124"/>
        <v>0</v>
      </c>
      <c r="N385" s="23">
        <f t="shared" si="124"/>
        <v>27662272.800000001</v>
      </c>
      <c r="O385" s="23">
        <f t="shared" si="124"/>
        <v>0</v>
      </c>
      <c r="P385" s="25"/>
      <c r="Q385" s="128"/>
    </row>
    <row r="386" spans="1:17" ht="47.25" customHeight="1" x14ac:dyDescent="0.25">
      <c r="A386" s="187" t="s">
        <v>316</v>
      </c>
      <c r="B386" s="188"/>
      <c r="C386" s="188"/>
      <c r="D386" s="188"/>
      <c r="E386" s="30"/>
      <c r="F386" s="30"/>
      <c r="G386" s="30"/>
      <c r="H386" s="31"/>
      <c r="I386" s="31"/>
      <c r="J386" s="32">
        <f>J377+J385</f>
        <v>51862272.799999997</v>
      </c>
      <c r="K386" s="32">
        <f>K387+K388+K389</f>
        <v>51862272.799999997</v>
      </c>
      <c r="L386" s="32">
        <f t="shared" ref="L386:O386" si="125">L377+L385</f>
        <v>0</v>
      </c>
      <c r="M386" s="32">
        <f t="shared" si="125"/>
        <v>0</v>
      </c>
      <c r="N386" s="32">
        <f t="shared" si="125"/>
        <v>51862272.799999997</v>
      </c>
      <c r="O386" s="32">
        <f t="shared" si="125"/>
        <v>0</v>
      </c>
      <c r="P386" s="33"/>
      <c r="Q386" s="34"/>
    </row>
    <row r="387" spans="1:17" ht="47.25" customHeight="1" x14ac:dyDescent="0.25">
      <c r="A387" s="6" t="s">
        <v>116</v>
      </c>
      <c r="B387" s="7"/>
      <c r="C387" s="10"/>
      <c r="D387" s="7"/>
      <c r="E387" s="7"/>
      <c r="F387" s="7"/>
      <c r="G387" s="7"/>
      <c r="H387" s="7"/>
      <c r="I387" s="7"/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4"/>
      <c r="Q387" s="16"/>
    </row>
    <row r="388" spans="1:17" ht="47.25" customHeight="1" x14ac:dyDescent="0.25">
      <c r="A388" s="8" t="s">
        <v>125</v>
      </c>
      <c r="B388" s="9"/>
      <c r="C388" s="12"/>
      <c r="D388" s="9"/>
      <c r="E388" s="9"/>
      <c r="F388" s="9"/>
      <c r="G388" s="9"/>
      <c r="H388" s="9"/>
      <c r="I388" s="9"/>
      <c r="J388" s="13">
        <f t="shared" ref="J388:O388" si="126">J373</f>
        <v>0</v>
      </c>
      <c r="K388" s="13">
        <f t="shared" si="126"/>
        <v>0</v>
      </c>
      <c r="L388" s="13">
        <f t="shared" si="126"/>
        <v>0</v>
      </c>
      <c r="M388" s="13">
        <f t="shared" si="126"/>
        <v>0</v>
      </c>
      <c r="N388" s="13">
        <f t="shared" si="126"/>
        <v>0</v>
      </c>
      <c r="O388" s="13">
        <f t="shared" si="126"/>
        <v>0</v>
      </c>
      <c r="P388" s="15"/>
      <c r="Q388" s="17"/>
    </row>
    <row r="389" spans="1:17" ht="47.25" customHeight="1" thickBot="1" x14ac:dyDescent="0.3">
      <c r="A389" s="43" t="s">
        <v>317</v>
      </c>
      <c r="B389" s="44"/>
      <c r="C389" s="44"/>
      <c r="D389" s="44"/>
      <c r="E389" s="44"/>
      <c r="F389" s="44"/>
      <c r="G389" s="44"/>
      <c r="H389" s="44"/>
      <c r="I389" s="44"/>
      <c r="J389" s="45">
        <f>J374+J376+J378+J379+J380+J381+J382+J383+J384+J375</f>
        <v>51862272.799999997</v>
      </c>
      <c r="K389" s="45">
        <f t="shared" ref="K389:O389" si="127">K374+K376+K378+K379+K380+K381+K382+K383+K384+K375</f>
        <v>51862272.799999997</v>
      </c>
      <c r="L389" s="45">
        <f t="shared" si="127"/>
        <v>0</v>
      </c>
      <c r="M389" s="45">
        <f t="shared" si="127"/>
        <v>0</v>
      </c>
      <c r="N389" s="45">
        <f t="shared" si="127"/>
        <v>51862272.799999997</v>
      </c>
      <c r="O389" s="45">
        <f t="shared" si="127"/>
        <v>0</v>
      </c>
      <c r="P389" s="18"/>
      <c r="Q389" s="19"/>
    </row>
    <row r="390" spans="1:17" s="42" customFormat="1" ht="60" customHeight="1" thickBot="1" x14ac:dyDescent="0.3">
      <c r="A390" s="177" t="s">
        <v>398</v>
      </c>
      <c r="B390" s="178"/>
      <c r="C390" s="178"/>
      <c r="D390" s="178"/>
      <c r="E390" s="178"/>
      <c r="F390" s="178"/>
      <c r="G390" s="178"/>
      <c r="H390" s="178"/>
      <c r="I390" s="178"/>
      <c r="J390" s="178"/>
      <c r="K390" s="178"/>
      <c r="L390" s="178"/>
      <c r="M390" s="178"/>
      <c r="N390" s="178"/>
      <c r="O390" s="178"/>
      <c r="P390" s="178"/>
      <c r="Q390" s="179"/>
    </row>
    <row r="391" spans="1:17" ht="109.5" customHeight="1" x14ac:dyDescent="0.25">
      <c r="A391" s="36">
        <v>1</v>
      </c>
      <c r="B391" s="47" t="s">
        <v>26</v>
      </c>
      <c r="C391" s="47">
        <v>4826129661</v>
      </c>
      <c r="D391" s="47" t="s">
        <v>264</v>
      </c>
      <c r="E391" s="47" t="s">
        <v>19</v>
      </c>
      <c r="F391" s="47" t="s">
        <v>19</v>
      </c>
      <c r="G391" s="47" t="s">
        <v>19</v>
      </c>
      <c r="H391" s="47" t="s">
        <v>19</v>
      </c>
      <c r="I391" s="71" t="s">
        <v>265</v>
      </c>
      <c r="J391" s="48">
        <v>20000000</v>
      </c>
      <c r="K391" s="48">
        <f>SUM(L391:O391)</f>
        <v>20000000</v>
      </c>
      <c r="L391" s="48">
        <v>0</v>
      </c>
      <c r="M391" s="48">
        <v>0</v>
      </c>
      <c r="N391" s="48">
        <v>20000000</v>
      </c>
      <c r="O391" s="48">
        <v>0</v>
      </c>
      <c r="P391" s="79" t="s">
        <v>33</v>
      </c>
      <c r="Q391" s="142" t="s">
        <v>20</v>
      </c>
    </row>
    <row r="392" spans="1:17" ht="109.5" customHeight="1" x14ac:dyDescent="0.25">
      <c r="A392" s="111">
        <v>2</v>
      </c>
      <c r="B392" s="143" t="s">
        <v>26</v>
      </c>
      <c r="C392" s="143">
        <v>4826129661</v>
      </c>
      <c r="D392" s="143" t="s">
        <v>266</v>
      </c>
      <c r="E392" s="143" t="s">
        <v>144</v>
      </c>
      <c r="F392" s="143" t="s">
        <v>144</v>
      </c>
      <c r="G392" s="143" t="s">
        <v>144</v>
      </c>
      <c r="H392" s="143" t="s">
        <v>144</v>
      </c>
      <c r="I392" s="126" t="s">
        <v>265</v>
      </c>
      <c r="J392" s="103">
        <v>1200000</v>
      </c>
      <c r="K392" s="103">
        <f>SUM(L392:O392)</f>
        <v>1200000</v>
      </c>
      <c r="L392" s="103">
        <v>0</v>
      </c>
      <c r="M392" s="103">
        <v>0</v>
      </c>
      <c r="N392" s="103">
        <v>1200000</v>
      </c>
      <c r="O392" s="103">
        <v>0</v>
      </c>
      <c r="P392" s="127" t="s">
        <v>33</v>
      </c>
      <c r="Q392" s="151" t="s">
        <v>111</v>
      </c>
    </row>
    <row r="393" spans="1:17" ht="109.5" customHeight="1" thickBot="1" x14ac:dyDescent="0.3">
      <c r="A393" s="39">
        <v>3</v>
      </c>
      <c r="B393" s="50" t="s">
        <v>26</v>
      </c>
      <c r="C393" s="50">
        <v>4826129661</v>
      </c>
      <c r="D393" s="50" t="s">
        <v>266</v>
      </c>
      <c r="E393" s="50" t="s">
        <v>19</v>
      </c>
      <c r="F393" s="50" t="s">
        <v>19</v>
      </c>
      <c r="G393" s="50" t="s">
        <v>19</v>
      </c>
      <c r="H393" s="50" t="s">
        <v>19</v>
      </c>
      <c r="I393" s="97" t="s">
        <v>265</v>
      </c>
      <c r="J393" s="51">
        <v>3000000</v>
      </c>
      <c r="K393" s="51">
        <f>SUM(L393:O393)</f>
        <v>3000000</v>
      </c>
      <c r="L393" s="51">
        <v>0</v>
      </c>
      <c r="M393" s="51">
        <v>0</v>
      </c>
      <c r="N393" s="51">
        <v>3000000</v>
      </c>
      <c r="O393" s="51">
        <v>0</v>
      </c>
      <c r="P393" s="82" t="s">
        <v>33</v>
      </c>
      <c r="Q393" s="105" t="s">
        <v>20</v>
      </c>
    </row>
    <row r="394" spans="1:17" s="22" customFormat="1" ht="32.25" customHeight="1" thickBot="1" x14ac:dyDescent="0.35">
      <c r="A394" s="175" t="s">
        <v>121</v>
      </c>
      <c r="B394" s="176"/>
      <c r="C394" s="26"/>
      <c r="D394" s="26"/>
      <c r="E394" s="21"/>
      <c r="F394" s="21"/>
      <c r="G394" s="21"/>
      <c r="H394" s="21"/>
      <c r="I394" s="21"/>
      <c r="J394" s="23">
        <f>SUM(J391:J393)</f>
        <v>24200000</v>
      </c>
      <c r="K394" s="23">
        <f t="shared" ref="K394:O394" si="128">SUM(K391:K393)</f>
        <v>24200000</v>
      </c>
      <c r="L394" s="23">
        <f t="shared" si="128"/>
        <v>0</v>
      </c>
      <c r="M394" s="23">
        <f t="shared" si="128"/>
        <v>0</v>
      </c>
      <c r="N394" s="23">
        <f t="shared" si="128"/>
        <v>24200000</v>
      </c>
      <c r="O394" s="23">
        <f t="shared" si="128"/>
        <v>0</v>
      </c>
      <c r="P394" s="25"/>
      <c r="Q394" s="128"/>
    </row>
    <row r="395" spans="1:17" ht="109.5" customHeight="1" x14ac:dyDescent="0.25">
      <c r="A395" s="111">
        <v>1</v>
      </c>
      <c r="B395" s="143" t="s">
        <v>34</v>
      </c>
      <c r="C395" s="143">
        <v>4826044859</v>
      </c>
      <c r="D395" s="143" t="s">
        <v>260</v>
      </c>
      <c r="E395" s="59" t="s">
        <v>19</v>
      </c>
      <c r="F395" s="143" t="s">
        <v>19</v>
      </c>
      <c r="G395" s="143" t="s">
        <v>19</v>
      </c>
      <c r="H395" s="102" t="s">
        <v>261</v>
      </c>
      <c r="I395" s="126" t="s">
        <v>262</v>
      </c>
      <c r="J395" s="103">
        <v>175000</v>
      </c>
      <c r="K395" s="103">
        <f>SUM(L395:O395)</f>
        <v>175000</v>
      </c>
      <c r="L395" s="103">
        <v>0</v>
      </c>
      <c r="M395" s="103">
        <v>0</v>
      </c>
      <c r="N395" s="103">
        <v>175000</v>
      </c>
      <c r="O395" s="103">
        <v>0</v>
      </c>
      <c r="P395" s="127" t="s">
        <v>33</v>
      </c>
      <c r="Q395" s="151" t="s">
        <v>20</v>
      </c>
    </row>
    <row r="396" spans="1:17" ht="109.5" customHeight="1" thickBot="1" x14ac:dyDescent="0.3">
      <c r="A396" s="100">
        <v>2</v>
      </c>
      <c r="B396" s="101" t="s">
        <v>34</v>
      </c>
      <c r="C396" s="101">
        <v>4826044859</v>
      </c>
      <c r="D396" s="101" t="s">
        <v>100</v>
      </c>
      <c r="E396" s="101" t="s">
        <v>144</v>
      </c>
      <c r="F396" s="101" t="s">
        <v>144</v>
      </c>
      <c r="G396" s="101" t="s">
        <v>144</v>
      </c>
      <c r="H396" s="106" t="s">
        <v>263</v>
      </c>
      <c r="I396" s="125" t="s">
        <v>101</v>
      </c>
      <c r="J396" s="107">
        <v>140000</v>
      </c>
      <c r="K396" s="107">
        <f>SUM(L396:O396)</f>
        <v>140000</v>
      </c>
      <c r="L396" s="107">
        <v>0</v>
      </c>
      <c r="M396" s="107">
        <v>0</v>
      </c>
      <c r="N396" s="107">
        <v>140000</v>
      </c>
      <c r="O396" s="107">
        <v>0</v>
      </c>
      <c r="P396" s="120" t="s">
        <v>33</v>
      </c>
      <c r="Q396" s="108" t="s">
        <v>111</v>
      </c>
    </row>
    <row r="397" spans="1:17" s="22" customFormat="1" ht="32.25" customHeight="1" thickBot="1" x14ac:dyDescent="0.35">
      <c r="A397" s="175" t="s">
        <v>118</v>
      </c>
      <c r="B397" s="176"/>
      <c r="C397" s="26"/>
      <c r="D397" s="26"/>
      <c r="E397" s="21"/>
      <c r="F397" s="21"/>
      <c r="G397" s="21"/>
      <c r="H397" s="21"/>
      <c r="I397" s="21"/>
      <c r="J397" s="23">
        <f>SUM(J395:J396)</f>
        <v>315000</v>
      </c>
      <c r="K397" s="23">
        <f>SUM(K395:K396)</f>
        <v>315000</v>
      </c>
      <c r="L397" s="23">
        <f t="shared" ref="L397:O397" si="129">SUM(L395)</f>
        <v>0</v>
      </c>
      <c r="M397" s="23">
        <f t="shared" si="129"/>
        <v>0</v>
      </c>
      <c r="N397" s="23">
        <f>SUM(N395:N396)</f>
        <v>315000</v>
      </c>
      <c r="O397" s="23">
        <f t="shared" si="129"/>
        <v>0</v>
      </c>
      <c r="P397" s="25"/>
      <c r="Q397" s="128"/>
    </row>
    <row r="398" spans="1:17" ht="109.5" customHeight="1" x14ac:dyDescent="0.25">
      <c r="A398" s="111">
        <v>1</v>
      </c>
      <c r="B398" s="143" t="s">
        <v>115</v>
      </c>
      <c r="C398" s="143">
        <v>4824038698</v>
      </c>
      <c r="D398" s="143" t="s">
        <v>235</v>
      </c>
      <c r="E398" s="59" t="s">
        <v>19</v>
      </c>
      <c r="F398" s="143" t="s">
        <v>19</v>
      </c>
      <c r="G398" s="143" t="s">
        <v>19</v>
      </c>
      <c r="H398" s="102" t="s">
        <v>236</v>
      </c>
      <c r="I398" s="126" t="s">
        <v>237</v>
      </c>
      <c r="J398" s="103">
        <v>403488</v>
      </c>
      <c r="K398" s="103">
        <f>SUM(L398:O398)</f>
        <v>403488</v>
      </c>
      <c r="L398" s="103">
        <v>0</v>
      </c>
      <c r="M398" s="103">
        <v>0</v>
      </c>
      <c r="N398" s="103">
        <v>403488</v>
      </c>
      <c r="O398" s="103">
        <v>0</v>
      </c>
      <c r="P398" s="127" t="s">
        <v>33</v>
      </c>
      <c r="Q398" s="151" t="s">
        <v>20</v>
      </c>
    </row>
    <row r="399" spans="1:17" ht="109.5" customHeight="1" thickBot="1" x14ac:dyDescent="0.3">
      <c r="A399" s="100">
        <v>2</v>
      </c>
      <c r="B399" s="101" t="s">
        <v>115</v>
      </c>
      <c r="C399" s="101">
        <v>4824038698</v>
      </c>
      <c r="D399" s="101" t="s">
        <v>238</v>
      </c>
      <c r="E399" s="101" t="s">
        <v>144</v>
      </c>
      <c r="F399" s="101" t="s">
        <v>144</v>
      </c>
      <c r="G399" s="101" t="s">
        <v>144</v>
      </c>
      <c r="H399" s="106" t="s">
        <v>239</v>
      </c>
      <c r="I399" s="125" t="s">
        <v>240</v>
      </c>
      <c r="J399" s="107">
        <v>100000</v>
      </c>
      <c r="K399" s="107">
        <f>SUM(L399:O399)</f>
        <v>100000</v>
      </c>
      <c r="L399" s="107">
        <v>0</v>
      </c>
      <c r="M399" s="107">
        <v>0</v>
      </c>
      <c r="N399" s="107">
        <v>100000</v>
      </c>
      <c r="O399" s="107">
        <v>0</v>
      </c>
      <c r="P399" s="120" t="s">
        <v>33</v>
      </c>
      <c r="Q399" s="108" t="s">
        <v>111</v>
      </c>
    </row>
    <row r="400" spans="1:17" s="22" customFormat="1" ht="32.25" customHeight="1" thickBot="1" x14ac:dyDescent="0.35">
      <c r="A400" s="175" t="s">
        <v>118</v>
      </c>
      <c r="B400" s="176"/>
      <c r="C400" s="26"/>
      <c r="D400" s="26"/>
      <c r="E400" s="21"/>
      <c r="F400" s="21"/>
      <c r="G400" s="21"/>
      <c r="H400" s="21"/>
      <c r="I400" s="21"/>
      <c r="J400" s="23">
        <f t="shared" ref="J400:O400" si="130">SUM(J398:J399)</f>
        <v>503488</v>
      </c>
      <c r="K400" s="23">
        <f t="shared" si="130"/>
        <v>503488</v>
      </c>
      <c r="L400" s="23">
        <f t="shared" si="130"/>
        <v>0</v>
      </c>
      <c r="M400" s="23">
        <f t="shared" si="130"/>
        <v>0</v>
      </c>
      <c r="N400" s="23">
        <f t="shared" si="130"/>
        <v>503488</v>
      </c>
      <c r="O400" s="23">
        <f t="shared" si="130"/>
        <v>0</v>
      </c>
      <c r="P400" s="25"/>
      <c r="Q400" s="128"/>
    </row>
    <row r="401" spans="1:17" ht="109.5" customHeight="1" x14ac:dyDescent="0.25">
      <c r="A401" s="36">
        <v>1</v>
      </c>
      <c r="B401" s="37" t="s">
        <v>109</v>
      </c>
      <c r="C401" s="47">
        <v>4826067101</v>
      </c>
      <c r="D401" s="47" t="s">
        <v>210</v>
      </c>
      <c r="E401" s="47" t="s">
        <v>19</v>
      </c>
      <c r="F401" s="47" t="s">
        <v>19</v>
      </c>
      <c r="G401" s="47" t="s">
        <v>19</v>
      </c>
      <c r="H401" s="47" t="s">
        <v>19</v>
      </c>
      <c r="I401" s="47" t="s">
        <v>144</v>
      </c>
      <c r="J401" s="48">
        <v>200000</v>
      </c>
      <c r="K401" s="48">
        <f>SUM(L401:O401)</f>
        <v>200000</v>
      </c>
      <c r="L401" s="48">
        <v>0</v>
      </c>
      <c r="M401" s="48">
        <v>0</v>
      </c>
      <c r="N401" s="48">
        <v>200000</v>
      </c>
      <c r="O401" s="48">
        <v>0</v>
      </c>
      <c r="P401" s="83" t="s">
        <v>33</v>
      </c>
      <c r="Q401" s="142" t="s">
        <v>20</v>
      </c>
    </row>
    <row r="402" spans="1:17" ht="109.5" customHeight="1" x14ac:dyDescent="0.25">
      <c r="A402" s="100">
        <f t="shared" ref="A402:A427" si="131">A401+1</f>
        <v>2</v>
      </c>
      <c r="B402" s="101" t="s">
        <v>109</v>
      </c>
      <c r="C402" s="101">
        <v>4826067101</v>
      </c>
      <c r="D402" s="101" t="s">
        <v>211</v>
      </c>
      <c r="E402" s="101" t="s">
        <v>19</v>
      </c>
      <c r="F402" s="101" t="s">
        <v>19</v>
      </c>
      <c r="G402" s="101" t="s">
        <v>19</v>
      </c>
      <c r="H402" s="101" t="s">
        <v>19</v>
      </c>
      <c r="I402" s="101" t="s">
        <v>144</v>
      </c>
      <c r="J402" s="107">
        <v>185000</v>
      </c>
      <c r="K402" s="107">
        <f>SUM(L402:O402)</f>
        <v>185000</v>
      </c>
      <c r="L402" s="107">
        <v>0</v>
      </c>
      <c r="M402" s="107">
        <v>0</v>
      </c>
      <c r="N402" s="107">
        <v>185000</v>
      </c>
      <c r="O402" s="107">
        <v>0</v>
      </c>
      <c r="P402" s="120" t="s">
        <v>33</v>
      </c>
      <c r="Q402" s="108" t="s">
        <v>20</v>
      </c>
    </row>
    <row r="403" spans="1:17" ht="109.5" customHeight="1" x14ac:dyDescent="0.25">
      <c r="A403" s="38">
        <v>3</v>
      </c>
      <c r="B403" s="121" t="s">
        <v>109</v>
      </c>
      <c r="C403" s="101">
        <v>4826067101</v>
      </c>
      <c r="D403" s="101" t="s">
        <v>212</v>
      </c>
      <c r="E403" s="101" t="s">
        <v>144</v>
      </c>
      <c r="F403" s="101" t="s">
        <v>144</v>
      </c>
      <c r="G403" s="101" t="s">
        <v>144</v>
      </c>
      <c r="H403" s="101" t="s">
        <v>144</v>
      </c>
      <c r="I403" s="101" t="s">
        <v>144</v>
      </c>
      <c r="J403" s="107">
        <v>558648</v>
      </c>
      <c r="K403" s="107">
        <f t="shared" ref="K403:K409" si="132">SUM(L403:O403)</f>
        <v>558648</v>
      </c>
      <c r="L403" s="107">
        <v>0</v>
      </c>
      <c r="M403" s="107">
        <v>0</v>
      </c>
      <c r="N403" s="107">
        <v>558648</v>
      </c>
      <c r="O403" s="107">
        <v>0</v>
      </c>
      <c r="P403" s="120" t="s">
        <v>33</v>
      </c>
      <c r="Q403" s="108" t="s">
        <v>111</v>
      </c>
    </row>
    <row r="404" spans="1:17" ht="109.5" customHeight="1" x14ac:dyDescent="0.25">
      <c r="A404" s="38">
        <v>4</v>
      </c>
      <c r="B404" s="121" t="s">
        <v>109</v>
      </c>
      <c r="C404" s="101">
        <v>4826067101</v>
      </c>
      <c r="D404" s="101" t="s">
        <v>213</v>
      </c>
      <c r="E404" s="101" t="s">
        <v>182</v>
      </c>
      <c r="F404" s="101" t="s">
        <v>144</v>
      </c>
      <c r="G404" s="101" t="s">
        <v>144</v>
      </c>
      <c r="H404" s="101" t="s">
        <v>144</v>
      </c>
      <c r="I404" s="101" t="s">
        <v>144</v>
      </c>
      <c r="J404" s="107">
        <v>104760</v>
      </c>
      <c r="K404" s="107">
        <f t="shared" si="132"/>
        <v>104760</v>
      </c>
      <c r="L404" s="107">
        <v>0</v>
      </c>
      <c r="M404" s="107">
        <v>0</v>
      </c>
      <c r="N404" s="107">
        <v>104760</v>
      </c>
      <c r="O404" s="107">
        <v>0</v>
      </c>
      <c r="P404" s="120" t="s">
        <v>33</v>
      </c>
      <c r="Q404" s="108" t="s">
        <v>111</v>
      </c>
    </row>
    <row r="405" spans="1:17" ht="109.5" customHeight="1" x14ac:dyDescent="0.25">
      <c r="A405" s="38">
        <v>5</v>
      </c>
      <c r="B405" s="121" t="s">
        <v>109</v>
      </c>
      <c r="C405" s="101">
        <v>4826067101</v>
      </c>
      <c r="D405" s="101" t="s">
        <v>214</v>
      </c>
      <c r="E405" s="101" t="s">
        <v>144</v>
      </c>
      <c r="F405" s="101" t="s">
        <v>144</v>
      </c>
      <c r="G405" s="101" t="s">
        <v>144</v>
      </c>
      <c r="H405" s="101" t="s">
        <v>144</v>
      </c>
      <c r="I405" s="101" t="s">
        <v>144</v>
      </c>
      <c r="J405" s="107">
        <v>618903</v>
      </c>
      <c r="K405" s="107">
        <f t="shared" si="132"/>
        <v>618903</v>
      </c>
      <c r="L405" s="107">
        <v>0</v>
      </c>
      <c r="M405" s="107">
        <v>0</v>
      </c>
      <c r="N405" s="107">
        <v>618903</v>
      </c>
      <c r="O405" s="107">
        <v>0</v>
      </c>
      <c r="P405" s="120" t="s">
        <v>33</v>
      </c>
      <c r="Q405" s="108" t="s">
        <v>111</v>
      </c>
    </row>
    <row r="406" spans="1:17" s="110" customFormat="1" ht="109.5" customHeight="1" x14ac:dyDescent="0.25">
      <c r="A406" s="38">
        <v>6</v>
      </c>
      <c r="B406" s="121" t="s">
        <v>109</v>
      </c>
      <c r="C406" s="101">
        <v>4826067101</v>
      </c>
      <c r="D406" s="101" t="s">
        <v>215</v>
      </c>
      <c r="E406" s="101" t="s">
        <v>144</v>
      </c>
      <c r="F406" s="101" t="s">
        <v>144</v>
      </c>
      <c r="G406" s="101" t="s">
        <v>144</v>
      </c>
      <c r="H406" s="101" t="s">
        <v>144</v>
      </c>
      <c r="I406" s="101" t="s">
        <v>144</v>
      </c>
      <c r="J406" s="107">
        <v>550000</v>
      </c>
      <c r="K406" s="107">
        <f t="shared" si="132"/>
        <v>550000</v>
      </c>
      <c r="L406" s="107">
        <v>0</v>
      </c>
      <c r="M406" s="107">
        <v>0</v>
      </c>
      <c r="N406" s="107">
        <v>550000</v>
      </c>
      <c r="O406" s="107">
        <v>0</v>
      </c>
      <c r="P406" s="120" t="s">
        <v>33</v>
      </c>
      <c r="Q406" s="108" t="s">
        <v>111</v>
      </c>
    </row>
    <row r="407" spans="1:17" s="110" customFormat="1" ht="109.5" customHeight="1" x14ac:dyDescent="0.25">
      <c r="A407" s="38">
        <v>7</v>
      </c>
      <c r="B407" s="121" t="s">
        <v>109</v>
      </c>
      <c r="C407" s="101">
        <v>4826067101</v>
      </c>
      <c r="D407" s="101" t="s">
        <v>216</v>
      </c>
      <c r="E407" s="101" t="s">
        <v>144</v>
      </c>
      <c r="F407" s="101" t="s">
        <v>144</v>
      </c>
      <c r="G407" s="101" t="s">
        <v>144</v>
      </c>
      <c r="H407" s="101" t="s">
        <v>144</v>
      </c>
      <c r="I407" s="101" t="s">
        <v>144</v>
      </c>
      <c r="J407" s="107">
        <v>60000</v>
      </c>
      <c r="K407" s="107">
        <f t="shared" si="132"/>
        <v>60000</v>
      </c>
      <c r="L407" s="107">
        <v>0</v>
      </c>
      <c r="M407" s="107">
        <v>0</v>
      </c>
      <c r="N407" s="107">
        <v>60000</v>
      </c>
      <c r="O407" s="107">
        <v>0</v>
      </c>
      <c r="P407" s="120" t="s">
        <v>33</v>
      </c>
      <c r="Q407" s="108" t="s">
        <v>111</v>
      </c>
    </row>
    <row r="408" spans="1:17" s="110" customFormat="1" ht="109.5" customHeight="1" x14ac:dyDescent="0.25">
      <c r="A408" s="38">
        <v>8</v>
      </c>
      <c r="B408" s="121" t="s">
        <v>109</v>
      </c>
      <c r="C408" s="101">
        <v>4826067101</v>
      </c>
      <c r="D408" s="101" t="s">
        <v>217</v>
      </c>
      <c r="E408" s="101" t="s">
        <v>144</v>
      </c>
      <c r="F408" s="101" t="s">
        <v>144</v>
      </c>
      <c r="G408" s="101" t="s">
        <v>144</v>
      </c>
      <c r="H408" s="101" t="s">
        <v>144</v>
      </c>
      <c r="I408" s="101" t="s">
        <v>144</v>
      </c>
      <c r="J408" s="107">
        <v>528470</v>
      </c>
      <c r="K408" s="107">
        <f t="shared" si="132"/>
        <v>528470</v>
      </c>
      <c r="L408" s="107">
        <v>0</v>
      </c>
      <c r="M408" s="107">
        <v>0</v>
      </c>
      <c r="N408" s="107">
        <v>528470</v>
      </c>
      <c r="O408" s="107">
        <v>0</v>
      </c>
      <c r="P408" s="120" t="s">
        <v>33</v>
      </c>
      <c r="Q408" s="108" t="s">
        <v>111</v>
      </c>
    </row>
    <row r="409" spans="1:17" s="110" customFormat="1" ht="109.5" customHeight="1" x14ac:dyDescent="0.25">
      <c r="A409" s="38">
        <v>9</v>
      </c>
      <c r="B409" s="121" t="s">
        <v>109</v>
      </c>
      <c r="C409" s="101">
        <v>4826067101</v>
      </c>
      <c r="D409" s="101" t="s">
        <v>218</v>
      </c>
      <c r="E409" s="101" t="s">
        <v>144</v>
      </c>
      <c r="F409" s="101" t="s">
        <v>144</v>
      </c>
      <c r="G409" s="101" t="s">
        <v>144</v>
      </c>
      <c r="H409" s="101" t="s">
        <v>144</v>
      </c>
      <c r="I409" s="101" t="s">
        <v>144</v>
      </c>
      <c r="J409" s="107">
        <v>173350</v>
      </c>
      <c r="K409" s="107">
        <f t="shared" si="132"/>
        <v>173350</v>
      </c>
      <c r="L409" s="107">
        <v>0</v>
      </c>
      <c r="M409" s="107">
        <v>0</v>
      </c>
      <c r="N409" s="107">
        <v>173350</v>
      </c>
      <c r="O409" s="107">
        <v>0</v>
      </c>
      <c r="P409" s="120" t="s">
        <v>33</v>
      </c>
      <c r="Q409" s="108" t="s">
        <v>111</v>
      </c>
    </row>
    <row r="410" spans="1:17" s="110" customFormat="1" ht="109.5" customHeight="1" thickBot="1" x14ac:dyDescent="0.3">
      <c r="A410" s="100">
        <v>10</v>
      </c>
      <c r="B410" s="121" t="s">
        <v>109</v>
      </c>
      <c r="C410" s="101">
        <v>4826067101</v>
      </c>
      <c r="D410" s="101" t="s">
        <v>219</v>
      </c>
      <c r="E410" s="101" t="s">
        <v>144</v>
      </c>
      <c r="F410" s="101" t="s">
        <v>144</v>
      </c>
      <c r="G410" s="101" t="s">
        <v>144</v>
      </c>
      <c r="H410" s="101" t="s">
        <v>144</v>
      </c>
      <c r="I410" s="101" t="s">
        <v>144</v>
      </c>
      <c r="J410" s="107">
        <v>250000</v>
      </c>
      <c r="K410" s="107">
        <f>SUM(L410:O410)</f>
        <v>250000</v>
      </c>
      <c r="L410" s="107">
        <v>0</v>
      </c>
      <c r="M410" s="107">
        <v>0</v>
      </c>
      <c r="N410" s="107">
        <v>250000</v>
      </c>
      <c r="O410" s="107">
        <v>0</v>
      </c>
      <c r="P410" s="120" t="s">
        <v>33</v>
      </c>
      <c r="Q410" s="108" t="s">
        <v>111</v>
      </c>
    </row>
    <row r="411" spans="1:17" s="22" customFormat="1" ht="32.25" customHeight="1" thickBot="1" x14ac:dyDescent="0.35">
      <c r="A411" s="175" t="s">
        <v>122</v>
      </c>
      <c r="B411" s="176"/>
      <c r="C411" s="26"/>
      <c r="D411" s="26"/>
      <c r="E411" s="21"/>
      <c r="F411" s="21"/>
      <c r="G411" s="21"/>
      <c r="H411" s="21"/>
      <c r="I411" s="21"/>
      <c r="J411" s="23">
        <f t="shared" ref="J411:O411" si="133">SUM(J401:J410)</f>
        <v>3229131</v>
      </c>
      <c r="K411" s="23">
        <f t="shared" si="133"/>
        <v>3229131</v>
      </c>
      <c r="L411" s="23">
        <f t="shared" si="133"/>
        <v>0</v>
      </c>
      <c r="M411" s="23">
        <f t="shared" si="133"/>
        <v>0</v>
      </c>
      <c r="N411" s="23">
        <f t="shared" si="133"/>
        <v>3229131</v>
      </c>
      <c r="O411" s="23">
        <f t="shared" si="133"/>
        <v>0</v>
      </c>
      <c r="P411" s="25"/>
      <c r="Q411" s="128"/>
    </row>
    <row r="412" spans="1:17" ht="109.5" customHeight="1" x14ac:dyDescent="0.25">
      <c r="A412" s="36">
        <v>1</v>
      </c>
      <c r="B412" s="87" t="s">
        <v>36</v>
      </c>
      <c r="C412" s="87">
        <v>4825115307</v>
      </c>
      <c r="D412" s="87" t="s">
        <v>60</v>
      </c>
      <c r="E412" s="47" t="s">
        <v>19</v>
      </c>
      <c r="F412" s="47" t="s">
        <v>19</v>
      </c>
      <c r="G412" s="47" t="s">
        <v>19</v>
      </c>
      <c r="H412" s="47" t="s">
        <v>19</v>
      </c>
      <c r="I412" s="47" t="s">
        <v>44</v>
      </c>
      <c r="J412" s="48">
        <v>800000</v>
      </c>
      <c r="K412" s="48">
        <f>SUM(L412:O412)</f>
        <v>800000</v>
      </c>
      <c r="L412" s="48">
        <v>0</v>
      </c>
      <c r="M412" s="48">
        <v>0</v>
      </c>
      <c r="N412" s="48">
        <v>800000</v>
      </c>
      <c r="O412" s="48">
        <v>0</v>
      </c>
      <c r="P412" s="83" t="s">
        <v>33</v>
      </c>
      <c r="Q412" s="142" t="s">
        <v>20</v>
      </c>
    </row>
    <row r="413" spans="1:17" ht="109.5" customHeight="1" x14ac:dyDescent="0.25">
      <c r="A413" s="38">
        <f t="shared" si="131"/>
        <v>2</v>
      </c>
      <c r="B413" s="67" t="s">
        <v>36</v>
      </c>
      <c r="C413" s="67">
        <v>4825115308</v>
      </c>
      <c r="D413" s="67" t="s">
        <v>70</v>
      </c>
      <c r="E413" s="27" t="s">
        <v>19</v>
      </c>
      <c r="F413" s="27" t="s">
        <v>19</v>
      </c>
      <c r="G413" s="27" t="s">
        <v>19</v>
      </c>
      <c r="H413" s="27" t="s">
        <v>19</v>
      </c>
      <c r="I413" s="63" t="s">
        <v>71</v>
      </c>
      <c r="J413" s="28">
        <v>20000000</v>
      </c>
      <c r="K413" s="28">
        <f>SUM(L413:O413)</f>
        <v>20000000</v>
      </c>
      <c r="L413" s="28">
        <v>0</v>
      </c>
      <c r="M413" s="28">
        <v>0</v>
      </c>
      <c r="N413" s="28">
        <v>20000000</v>
      </c>
      <c r="O413" s="28">
        <v>0</v>
      </c>
      <c r="P413" s="66" t="s">
        <v>33</v>
      </c>
      <c r="Q413" s="141" t="s">
        <v>20</v>
      </c>
    </row>
    <row r="414" spans="1:17" ht="109.5" customHeight="1" x14ac:dyDescent="0.25">
      <c r="A414" s="38">
        <f t="shared" si="131"/>
        <v>3</v>
      </c>
      <c r="B414" s="67" t="s">
        <v>36</v>
      </c>
      <c r="C414" s="67">
        <v>4825115309</v>
      </c>
      <c r="D414" s="67" t="s">
        <v>94</v>
      </c>
      <c r="E414" s="27" t="s">
        <v>19</v>
      </c>
      <c r="F414" s="27" t="s">
        <v>19</v>
      </c>
      <c r="G414" s="27" t="s">
        <v>19</v>
      </c>
      <c r="H414" s="27" t="s">
        <v>19</v>
      </c>
      <c r="I414" s="27" t="s">
        <v>95</v>
      </c>
      <c r="J414" s="28">
        <v>200000</v>
      </c>
      <c r="K414" s="28">
        <f t="shared" ref="K414:K426" si="134">SUM(L414:O414)</f>
        <v>200000</v>
      </c>
      <c r="L414" s="28">
        <v>0</v>
      </c>
      <c r="M414" s="28">
        <v>0</v>
      </c>
      <c r="N414" s="28">
        <v>200000</v>
      </c>
      <c r="O414" s="28">
        <v>0</v>
      </c>
      <c r="P414" s="66" t="s">
        <v>33</v>
      </c>
      <c r="Q414" s="141" t="s">
        <v>20</v>
      </c>
    </row>
    <row r="415" spans="1:17" ht="109.5" customHeight="1" x14ac:dyDescent="0.25">
      <c r="A415" s="38">
        <f t="shared" si="131"/>
        <v>4</v>
      </c>
      <c r="B415" s="67" t="s">
        <v>36</v>
      </c>
      <c r="C415" s="67">
        <v>4825115310</v>
      </c>
      <c r="D415" s="67" t="s">
        <v>38</v>
      </c>
      <c r="E415" s="27" t="s">
        <v>19</v>
      </c>
      <c r="F415" s="27" t="s">
        <v>19</v>
      </c>
      <c r="G415" s="27" t="s">
        <v>19</v>
      </c>
      <c r="H415" s="27" t="s">
        <v>19</v>
      </c>
      <c r="I415" s="27" t="s">
        <v>49</v>
      </c>
      <c r="J415" s="28">
        <v>25000000</v>
      </c>
      <c r="K415" s="28">
        <f t="shared" si="134"/>
        <v>25000000</v>
      </c>
      <c r="L415" s="28">
        <v>0</v>
      </c>
      <c r="M415" s="28">
        <v>0</v>
      </c>
      <c r="N415" s="28">
        <v>25000000</v>
      </c>
      <c r="O415" s="28">
        <v>0</v>
      </c>
      <c r="P415" s="66" t="s">
        <v>33</v>
      </c>
      <c r="Q415" s="141" t="s">
        <v>20</v>
      </c>
    </row>
    <row r="416" spans="1:17" ht="109.5" customHeight="1" x14ac:dyDescent="0.25">
      <c r="A416" s="38">
        <f t="shared" si="131"/>
        <v>5</v>
      </c>
      <c r="B416" s="67" t="s">
        <v>36</v>
      </c>
      <c r="C416" s="67">
        <v>4825115311</v>
      </c>
      <c r="D416" s="67" t="s">
        <v>40</v>
      </c>
      <c r="E416" s="27" t="s">
        <v>19</v>
      </c>
      <c r="F416" s="27" t="s">
        <v>19</v>
      </c>
      <c r="G416" s="27" t="s">
        <v>19</v>
      </c>
      <c r="H416" s="27" t="s">
        <v>19</v>
      </c>
      <c r="I416" s="27" t="s">
        <v>49</v>
      </c>
      <c r="J416" s="28">
        <v>1000000</v>
      </c>
      <c r="K416" s="28">
        <f t="shared" si="134"/>
        <v>1000000</v>
      </c>
      <c r="L416" s="28">
        <v>0</v>
      </c>
      <c r="M416" s="28">
        <v>0</v>
      </c>
      <c r="N416" s="28">
        <v>1000000</v>
      </c>
      <c r="O416" s="28">
        <v>0</v>
      </c>
      <c r="P416" s="66" t="s">
        <v>33</v>
      </c>
      <c r="Q416" s="141" t="s">
        <v>20</v>
      </c>
    </row>
    <row r="417" spans="1:17" ht="109.5" customHeight="1" x14ac:dyDescent="0.25">
      <c r="A417" s="38">
        <f t="shared" si="131"/>
        <v>6</v>
      </c>
      <c r="B417" s="67" t="s">
        <v>36</v>
      </c>
      <c r="C417" s="67">
        <v>4825115312</v>
      </c>
      <c r="D417" s="67" t="s">
        <v>386</v>
      </c>
      <c r="E417" s="27" t="s">
        <v>19</v>
      </c>
      <c r="F417" s="27" t="s">
        <v>19</v>
      </c>
      <c r="G417" s="27" t="s">
        <v>19</v>
      </c>
      <c r="H417" s="27" t="s">
        <v>19</v>
      </c>
      <c r="I417" s="27" t="s">
        <v>49</v>
      </c>
      <c r="J417" s="28">
        <v>2000000</v>
      </c>
      <c r="K417" s="28">
        <f t="shared" si="134"/>
        <v>2000000</v>
      </c>
      <c r="L417" s="28">
        <v>0</v>
      </c>
      <c r="M417" s="28">
        <v>0</v>
      </c>
      <c r="N417" s="28">
        <v>2000000</v>
      </c>
      <c r="O417" s="28">
        <v>0</v>
      </c>
      <c r="P417" s="66" t="s">
        <v>33</v>
      </c>
      <c r="Q417" s="141" t="s">
        <v>20</v>
      </c>
    </row>
    <row r="418" spans="1:17" ht="109.5" customHeight="1" x14ac:dyDescent="0.25">
      <c r="A418" s="38">
        <f t="shared" si="131"/>
        <v>7</v>
      </c>
      <c r="B418" s="67" t="s">
        <v>36</v>
      </c>
      <c r="C418" s="67">
        <v>4825115315</v>
      </c>
      <c r="D418" s="67" t="s">
        <v>139</v>
      </c>
      <c r="E418" s="27" t="s">
        <v>19</v>
      </c>
      <c r="F418" s="27" t="s">
        <v>19</v>
      </c>
      <c r="G418" s="27" t="s">
        <v>19</v>
      </c>
      <c r="H418" s="27" t="s">
        <v>19</v>
      </c>
      <c r="I418" s="63" t="s">
        <v>47</v>
      </c>
      <c r="J418" s="28">
        <v>2000000</v>
      </c>
      <c r="K418" s="28">
        <f t="shared" si="134"/>
        <v>2000000</v>
      </c>
      <c r="L418" s="28">
        <v>0</v>
      </c>
      <c r="M418" s="28">
        <v>0</v>
      </c>
      <c r="N418" s="28">
        <v>2000000</v>
      </c>
      <c r="O418" s="28">
        <v>0</v>
      </c>
      <c r="P418" s="66" t="s">
        <v>33</v>
      </c>
      <c r="Q418" s="141" t="s">
        <v>20</v>
      </c>
    </row>
    <row r="419" spans="1:17" ht="109.5" customHeight="1" x14ac:dyDescent="0.25">
      <c r="A419" s="38">
        <f t="shared" si="131"/>
        <v>8</v>
      </c>
      <c r="B419" s="67" t="s">
        <v>36</v>
      </c>
      <c r="C419" s="67">
        <v>4825115316</v>
      </c>
      <c r="D419" s="67" t="s">
        <v>171</v>
      </c>
      <c r="E419" s="27" t="s">
        <v>19</v>
      </c>
      <c r="F419" s="27" t="s">
        <v>19</v>
      </c>
      <c r="G419" s="27" t="s">
        <v>19</v>
      </c>
      <c r="H419" s="27" t="s">
        <v>19</v>
      </c>
      <c r="I419" s="63" t="s">
        <v>47</v>
      </c>
      <c r="J419" s="28">
        <v>1800000</v>
      </c>
      <c r="K419" s="28">
        <f t="shared" si="134"/>
        <v>1800000</v>
      </c>
      <c r="L419" s="28">
        <v>0</v>
      </c>
      <c r="M419" s="28">
        <v>0</v>
      </c>
      <c r="N419" s="28">
        <v>1800000</v>
      </c>
      <c r="O419" s="28">
        <v>0</v>
      </c>
      <c r="P419" s="66" t="s">
        <v>33</v>
      </c>
      <c r="Q419" s="141" t="s">
        <v>20</v>
      </c>
    </row>
    <row r="420" spans="1:17" ht="109.5" customHeight="1" x14ac:dyDescent="0.25">
      <c r="A420" s="38">
        <f t="shared" si="131"/>
        <v>9</v>
      </c>
      <c r="B420" s="67" t="s">
        <v>36</v>
      </c>
      <c r="C420" s="67">
        <v>4825115318</v>
      </c>
      <c r="D420" s="68" t="s">
        <v>48</v>
      </c>
      <c r="E420" s="27" t="s">
        <v>19</v>
      </c>
      <c r="F420" s="27" t="s">
        <v>19</v>
      </c>
      <c r="G420" s="27" t="s">
        <v>19</v>
      </c>
      <c r="H420" s="27" t="s">
        <v>19</v>
      </c>
      <c r="I420" s="27" t="s">
        <v>49</v>
      </c>
      <c r="J420" s="28">
        <v>3500000</v>
      </c>
      <c r="K420" s="28">
        <f t="shared" si="134"/>
        <v>3500000</v>
      </c>
      <c r="L420" s="28">
        <v>0</v>
      </c>
      <c r="M420" s="28">
        <v>0</v>
      </c>
      <c r="N420" s="28">
        <v>3500000</v>
      </c>
      <c r="O420" s="28">
        <v>0</v>
      </c>
      <c r="P420" s="66" t="s">
        <v>33</v>
      </c>
      <c r="Q420" s="141" t="s">
        <v>20</v>
      </c>
    </row>
    <row r="421" spans="1:17" ht="109.5" customHeight="1" x14ac:dyDescent="0.25">
      <c r="A421" s="38">
        <f t="shared" si="131"/>
        <v>10</v>
      </c>
      <c r="B421" s="67" t="s">
        <v>36</v>
      </c>
      <c r="C421" s="67">
        <v>4825115319</v>
      </c>
      <c r="D421" s="68" t="s">
        <v>50</v>
      </c>
      <c r="E421" s="27" t="s">
        <v>19</v>
      </c>
      <c r="F421" s="27" t="s">
        <v>19</v>
      </c>
      <c r="G421" s="27" t="s">
        <v>19</v>
      </c>
      <c r="H421" s="27" t="s">
        <v>19</v>
      </c>
      <c r="I421" s="63" t="s">
        <v>47</v>
      </c>
      <c r="J421" s="28">
        <v>300000</v>
      </c>
      <c r="K421" s="28">
        <f t="shared" si="134"/>
        <v>300000</v>
      </c>
      <c r="L421" s="28">
        <v>0</v>
      </c>
      <c r="M421" s="28">
        <v>0</v>
      </c>
      <c r="N421" s="28">
        <v>300000</v>
      </c>
      <c r="O421" s="28">
        <v>0</v>
      </c>
      <c r="P421" s="66" t="s">
        <v>33</v>
      </c>
      <c r="Q421" s="141" t="s">
        <v>20</v>
      </c>
    </row>
    <row r="422" spans="1:17" ht="109.5" customHeight="1" x14ac:dyDescent="0.25">
      <c r="A422" s="38">
        <f t="shared" si="131"/>
        <v>11</v>
      </c>
      <c r="B422" s="67" t="s">
        <v>36</v>
      </c>
      <c r="C422" s="67">
        <v>4825115296</v>
      </c>
      <c r="D422" s="35" t="s">
        <v>176</v>
      </c>
      <c r="E422" s="27" t="s">
        <v>19</v>
      </c>
      <c r="F422" s="27" t="s">
        <v>19</v>
      </c>
      <c r="G422" s="27" t="s">
        <v>19</v>
      </c>
      <c r="H422" s="27" t="s">
        <v>19</v>
      </c>
      <c r="I422" s="27" t="s">
        <v>140</v>
      </c>
      <c r="J422" s="28">
        <v>16000000</v>
      </c>
      <c r="K422" s="28">
        <f t="shared" si="134"/>
        <v>16000000</v>
      </c>
      <c r="L422" s="28">
        <v>0</v>
      </c>
      <c r="M422" s="28">
        <v>0</v>
      </c>
      <c r="N422" s="28">
        <v>16000000</v>
      </c>
      <c r="O422" s="28">
        <v>0</v>
      </c>
      <c r="P422" s="66" t="s">
        <v>33</v>
      </c>
      <c r="Q422" s="141" t="s">
        <v>20</v>
      </c>
    </row>
    <row r="423" spans="1:17" ht="109.5" customHeight="1" x14ac:dyDescent="0.25">
      <c r="A423" s="38">
        <f t="shared" si="131"/>
        <v>12</v>
      </c>
      <c r="B423" s="67" t="s">
        <v>36</v>
      </c>
      <c r="C423" s="67">
        <v>4825115296</v>
      </c>
      <c r="D423" s="35" t="s">
        <v>177</v>
      </c>
      <c r="E423" s="27" t="s">
        <v>19</v>
      </c>
      <c r="F423" s="27" t="s">
        <v>19</v>
      </c>
      <c r="G423" s="27" t="s">
        <v>19</v>
      </c>
      <c r="H423" s="27" t="s">
        <v>19</v>
      </c>
      <c r="I423" s="27" t="s">
        <v>140</v>
      </c>
      <c r="J423" s="28">
        <v>16000001</v>
      </c>
      <c r="K423" s="28">
        <f t="shared" si="134"/>
        <v>16000001</v>
      </c>
      <c r="L423" s="28">
        <v>0</v>
      </c>
      <c r="M423" s="28">
        <v>0</v>
      </c>
      <c r="N423" s="28">
        <v>16000001</v>
      </c>
      <c r="O423" s="28">
        <v>0</v>
      </c>
      <c r="P423" s="66" t="s">
        <v>33</v>
      </c>
      <c r="Q423" s="141" t="s">
        <v>20</v>
      </c>
    </row>
    <row r="424" spans="1:17" ht="109.5" customHeight="1" x14ac:dyDescent="0.25">
      <c r="A424" s="38">
        <f t="shared" si="131"/>
        <v>13</v>
      </c>
      <c r="B424" s="67" t="s">
        <v>36</v>
      </c>
      <c r="C424" s="67">
        <v>4825115296</v>
      </c>
      <c r="D424" s="35" t="s">
        <v>178</v>
      </c>
      <c r="E424" s="27" t="s">
        <v>19</v>
      </c>
      <c r="F424" s="27" t="s">
        <v>19</v>
      </c>
      <c r="G424" s="27" t="s">
        <v>19</v>
      </c>
      <c r="H424" s="27" t="s">
        <v>19</v>
      </c>
      <c r="I424" s="27" t="s">
        <v>140</v>
      </c>
      <c r="J424" s="28">
        <v>16000002</v>
      </c>
      <c r="K424" s="28">
        <f t="shared" si="134"/>
        <v>16000002</v>
      </c>
      <c r="L424" s="28">
        <v>0</v>
      </c>
      <c r="M424" s="28">
        <v>0</v>
      </c>
      <c r="N424" s="28">
        <v>16000002</v>
      </c>
      <c r="O424" s="28">
        <v>0</v>
      </c>
      <c r="P424" s="66" t="s">
        <v>33</v>
      </c>
      <c r="Q424" s="141" t="s">
        <v>20</v>
      </c>
    </row>
    <row r="425" spans="1:17" ht="109.5" customHeight="1" x14ac:dyDescent="0.25">
      <c r="A425" s="38">
        <f t="shared" si="131"/>
        <v>14</v>
      </c>
      <c r="B425" s="67" t="s">
        <v>36</v>
      </c>
      <c r="C425" s="67">
        <v>4825115296</v>
      </c>
      <c r="D425" s="35" t="s">
        <v>179</v>
      </c>
      <c r="E425" s="27" t="s">
        <v>19</v>
      </c>
      <c r="F425" s="27" t="s">
        <v>19</v>
      </c>
      <c r="G425" s="27" t="s">
        <v>19</v>
      </c>
      <c r="H425" s="27" t="s">
        <v>19</v>
      </c>
      <c r="I425" s="27" t="s">
        <v>140</v>
      </c>
      <c r="J425" s="28">
        <v>16000003</v>
      </c>
      <c r="K425" s="28">
        <f t="shared" si="134"/>
        <v>16000003</v>
      </c>
      <c r="L425" s="28">
        <v>0</v>
      </c>
      <c r="M425" s="28">
        <v>0</v>
      </c>
      <c r="N425" s="28">
        <v>16000003</v>
      </c>
      <c r="O425" s="28">
        <v>0</v>
      </c>
      <c r="P425" s="66" t="s">
        <v>33</v>
      </c>
      <c r="Q425" s="141" t="s">
        <v>20</v>
      </c>
    </row>
    <row r="426" spans="1:17" ht="109.5" customHeight="1" x14ac:dyDescent="0.25">
      <c r="A426" s="38">
        <f t="shared" si="131"/>
        <v>15</v>
      </c>
      <c r="B426" s="67" t="s">
        <v>36</v>
      </c>
      <c r="C426" s="67">
        <v>4825115296</v>
      </c>
      <c r="D426" s="35" t="s">
        <v>106</v>
      </c>
      <c r="E426" s="27" t="s">
        <v>19</v>
      </c>
      <c r="F426" s="27" t="s">
        <v>19</v>
      </c>
      <c r="G426" s="27" t="s">
        <v>19</v>
      </c>
      <c r="H426" s="27" t="s">
        <v>19</v>
      </c>
      <c r="I426" s="27" t="s">
        <v>107</v>
      </c>
      <c r="J426" s="28">
        <v>3500000</v>
      </c>
      <c r="K426" s="28">
        <f t="shared" si="134"/>
        <v>3500000</v>
      </c>
      <c r="L426" s="28">
        <v>0</v>
      </c>
      <c r="M426" s="28">
        <v>0</v>
      </c>
      <c r="N426" s="28">
        <v>3500000</v>
      </c>
      <c r="O426" s="28">
        <v>0</v>
      </c>
      <c r="P426" s="66" t="s">
        <v>33</v>
      </c>
      <c r="Q426" s="141" t="s">
        <v>20</v>
      </c>
    </row>
    <row r="427" spans="1:17" ht="109.5" customHeight="1" thickBot="1" x14ac:dyDescent="0.3">
      <c r="A427" s="38">
        <f t="shared" si="131"/>
        <v>16</v>
      </c>
      <c r="B427" s="67" t="s">
        <v>36</v>
      </c>
      <c r="C427" s="67">
        <v>4825115296</v>
      </c>
      <c r="D427" s="69" t="s">
        <v>180</v>
      </c>
      <c r="E427" s="27" t="s">
        <v>19</v>
      </c>
      <c r="F427" s="27" t="s">
        <v>19</v>
      </c>
      <c r="G427" s="27" t="s">
        <v>19</v>
      </c>
      <c r="H427" s="27" t="s">
        <v>19</v>
      </c>
      <c r="I427" s="27" t="s">
        <v>104</v>
      </c>
      <c r="J427" s="28">
        <v>2000000</v>
      </c>
      <c r="K427" s="28">
        <f>SUM(L427:O427)</f>
        <v>2000000</v>
      </c>
      <c r="L427" s="28">
        <v>0</v>
      </c>
      <c r="M427" s="28">
        <v>0</v>
      </c>
      <c r="N427" s="28">
        <v>2000000</v>
      </c>
      <c r="O427" s="28">
        <v>0</v>
      </c>
      <c r="P427" s="66" t="s">
        <v>33</v>
      </c>
      <c r="Q427" s="141" t="s">
        <v>20</v>
      </c>
    </row>
    <row r="428" spans="1:17" s="22" customFormat="1" ht="32.25" customHeight="1" thickBot="1" x14ac:dyDescent="0.35">
      <c r="A428" s="175" t="s">
        <v>181</v>
      </c>
      <c r="B428" s="176"/>
      <c r="C428" s="26"/>
      <c r="D428" s="26"/>
      <c r="E428" s="21"/>
      <c r="F428" s="21"/>
      <c r="G428" s="21"/>
      <c r="H428" s="21"/>
      <c r="I428" s="21"/>
      <c r="J428" s="23">
        <f>SUM(J412:J427)</f>
        <v>126100006</v>
      </c>
      <c r="K428" s="23">
        <f t="shared" ref="K428:O428" si="135">SUM(K412:K427)</f>
        <v>126100006</v>
      </c>
      <c r="L428" s="23">
        <f t="shared" si="135"/>
        <v>0</v>
      </c>
      <c r="M428" s="23">
        <f t="shared" si="135"/>
        <v>0</v>
      </c>
      <c r="N428" s="23">
        <f t="shared" si="135"/>
        <v>126100006</v>
      </c>
      <c r="O428" s="23">
        <f t="shared" si="135"/>
        <v>0</v>
      </c>
      <c r="P428" s="25"/>
      <c r="Q428" s="128"/>
    </row>
    <row r="429" spans="1:17" ht="109.5" customHeight="1" thickBot="1" x14ac:dyDescent="0.3">
      <c r="A429" s="52">
        <v>1</v>
      </c>
      <c r="B429" s="93" t="s">
        <v>320</v>
      </c>
      <c r="C429" s="54">
        <v>4826112749</v>
      </c>
      <c r="D429" s="54" t="s">
        <v>343</v>
      </c>
      <c r="E429" s="54" t="s">
        <v>19</v>
      </c>
      <c r="F429" s="54" t="s">
        <v>19</v>
      </c>
      <c r="G429" s="54" t="s">
        <v>19</v>
      </c>
      <c r="H429" s="77" t="s">
        <v>344</v>
      </c>
      <c r="I429" s="54" t="s">
        <v>144</v>
      </c>
      <c r="J429" s="55">
        <v>825000</v>
      </c>
      <c r="K429" s="55">
        <f>SUM(L429:O429)</f>
        <v>825000</v>
      </c>
      <c r="L429" s="55">
        <v>0</v>
      </c>
      <c r="M429" s="55">
        <v>0</v>
      </c>
      <c r="N429" s="55">
        <v>825000</v>
      </c>
      <c r="O429" s="55">
        <v>0</v>
      </c>
      <c r="P429" s="92" t="s">
        <v>33</v>
      </c>
      <c r="Q429" s="152" t="s">
        <v>20</v>
      </c>
    </row>
    <row r="430" spans="1:17" s="22" customFormat="1" ht="32.25" customHeight="1" thickBot="1" x14ac:dyDescent="0.35">
      <c r="A430" s="175" t="s">
        <v>117</v>
      </c>
      <c r="B430" s="176"/>
      <c r="C430" s="26"/>
      <c r="D430" s="26"/>
      <c r="E430" s="21"/>
      <c r="F430" s="21"/>
      <c r="G430" s="21"/>
      <c r="H430" s="21"/>
      <c r="I430" s="21"/>
      <c r="J430" s="23">
        <f>SUM(J429)</f>
        <v>825000</v>
      </c>
      <c r="K430" s="23">
        <f>SUM(K429)</f>
        <v>825000</v>
      </c>
      <c r="L430" s="23">
        <f t="shared" ref="L430:O430" si="136">SUM(L429)</f>
        <v>0</v>
      </c>
      <c r="M430" s="23">
        <f t="shared" si="136"/>
        <v>0</v>
      </c>
      <c r="N430" s="23">
        <f t="shared" si="136"/>
        <v>825000</v>
      </c>
      <c r="O430" s="23">
        <f t="shared" si="136"/>
        <v>0</v>
      </c>
      <c r="P430" s="25"/>
      <c r="Q430" s="128"/>
    </row>
    <row r="431" spans="1:17" ht="47.25" customHeight="1" x14ac:dyDescent="0.25">
      <c r="A431" s="187" t="s">
        <v>345</v>
      </c>
      <c r="B431" s="188"/>
      <c r="C431" s="188"/>
      <c r="D431" s="188"/>
      <c r="E431" s="30"/>
      <c r="F431" s="30"/>
      <c r="G431" s="30"/>
      <c r="H431" s="31"/>
      <c r="I431" s="31"/>
      <c r="J431" s="32">
        <f>J394+J397+J400+J411+J428+J430</f>
        <v>155172625</v>
      </c>
      <c r="K431" s="32">
        <f>K432+K433+K434</f>
        <v>155172625</v>
      </c>
      <c r="L431" s="32">
        <f t="shared" ref="L431:O431" si="137">L394+L397+L400+L411+L428+L430</f>
        <v>0</v>
      </c>
      <c r="M431" s="32">
        <f t="shared" si="137"/>
        <v>0</v>
      </c>
      <c r="N431" s="32">
        <f t="shared" si="137"/>
        <v>155172625</v>
      </c>
      <c r="O431" s="32">
        <f t="shared" si="137"/>
        <v>0</v>
      </c>
      <c r="P431" s="33"/>
      <c r="Q431" s="34"/>
    </row>
    <row r="432" spans="1:17" ht="47.25" customHeight="1" x14ac:dyDescent="0.25">
      <c r="A432" s="6" t="s">
        <v>116</v>
      </c>
      <c r="B432" s="7"/>
      <c r="C432" s="10"/>
      <c r="D432" s="7"/>
      <c r="E432" s="7"/>
      <c r="F432" s="7"/>
      <c r="G432" s="7"/>
      <c r="H432" s="7"/>
      <c r="I432" s="7"/>
      <c r="J432" s="11">
        <v>0</v>
      </c>
      <c r="K432" s="11">
        <v>0</v>
      </c>
      <c r="L432" s="11">
        <v>0</v>
      </c>
      <c r="M432" s="11">
        <v>0</v>
      </c>
      <c r="N432" s="11">
        <v>0</v>
      </c>
      <c r="O432" s="11">
        <v>0</v>
      </c>
      <c r="P432" s="14"/>
      <c r="Q432" s="16"/>
    </row>
    <row r="433" spans="1:17" ht="47.25" customHeight="1" x14ac:dyDescent="0.25">
      <c r="A433" s="8" t="s">
        <v>125</v>
      </c>
      <c r="B433" s="9"/>
      <c r="C433" s="12"/>
      <c r="D433" s="9"/>
      <c r="E433" s="9"/>
      <c r="F433" s="9"/>
      <c r="G433" s="9"/>
      <c r="H433" s="9"/>
      <c r="I433" s="9"/>
      <c r="J433" s="13">
        <f t="shared" ref="J433:O433" si="138">J390</f>
        <v>0</v>
      </c>
      <c r="K433" s="13">
        <f t="shared" si="138"/>
        <v>0</v>
      </c>
      <c r="L433" s="13">
        <f t="shared" si="138"/>
        <v>0</v>
      </c>
      <c r="M433" s="13">
        <f t="shared" si="138"/>
        <v>0</v>
      </c>
      <c r="N433" s="13">
        <f t="shared" si="138"/>
        <v>0</v>
      </c>
      <c r="O433" s="13">
        <f t="shared" si="138"/>
        <v>0</v>
      </c>
      <c r="P433" s="15"/>
      <c r="Q433" s="17"/>
    </row>
    <row r="434" spans="1:17" ht="47.25" customHeight="1" thickBot="1" x14ac:dyDescent="0.3">
      <c r="A434" s="43" t="s">
        <v>346</v>
      </c>
      <c r="B434" s="44"/>
      <c r="C434" s="44"/>
      <c r="D434" s="44"/>
      <c r="E434" s="44"/>
      <c r="F434" s="44"/>
      <c r="G434" s="44"/>
      <c r="H434" s="44"/>
      <c r="I434" s="44"/>
      <c r="J434" s="45">
        <f>J391+J393+J395+J398+J401+J402+J413+J412+J414+J415+J416+J417+J418+J419+J420+J421+J422+J423+J424+J425+J426+J427+J392+J396+J399+J403+J404+J405+J406+J407+J408+J410+J409+J429</f>
        <v>155172625</v>
      </c>
      <c r="K434" s="45">
        <f t="shared" ref="K434:O434" si="139">K391+K393+K395+K398+K401+K402+K413+K412+K414+K415+K416+K417+K418+K419+K420+K421+K422+K423+K424+K425+K426+K427+K392+K396+K399+K403+K404+K405+K406+K407+K408+K410+K409+K429</f>
        <v>155172625</v>
      </c>
      <c r="L434" s="45">
        <f t="shared" si="139"/>
        <v>0</v>
      </c>
      <c r="M434" s="45">
        <f t="shared" si="139"/>
        <v>0</v>
      </c>
      <c r="N434" s="45">
        <f t="shared" si="139"/>
        <v>155172625</v>
      </c>
      <c r="O434" s="45">
        <f t="shared" si="139"/>
        <v>0</v>
      </c>
      <c r="P434" s="18"/>
      <c r="Q434" s="19"/>
    </row>
    <row r="435" spans="1:17" s="42" customFormat="1" ht="64.150000000000006" customHeight="1" thickBot="1" x14ac:dyDescent="0.3">
      <c r="A435" s="192" t="s">
        <v>399</v>
      </c>
      <c r="B435" s="193"/>
      <c r="C435" s="193"/>
      <c r="D435" s="193"/>
      <c r="E435" s="193"/>
      <c r="F435" s="193"/>
      <c r="G435" s="193"/>
      <c r="H435" s="193"/>
      <c r="I435" s="193"/>
      <c r="J435" s="193"/>
      <c r="K435" s="193"/>
      <c r="L435" s="193"/>
      <c r="M435" s="193"/>
      <c r="N435" s="193"/>
      <c r="O435" s="193"/>
      <c r="P435" s="193"/>
      <c r="Q435" s="194"/>
    </row>
    <row r="436" spans="1:17" ht="109.5" customHeight="1" x14ac:dyDescent="0.25">
      <c r="A436" s="91">
        <v>1</v>
      </c>
      <c r="B436" s="133" t="s">
        <v>26</v>
      </c>
      <c r="C436" s="133">
        <v>4826129661</v>
      </c>
      <c r="D436" s="133" t="s">
        <v>264</v>
      </c>
      <c r="E436" s="133" t="s">
        <v>19</v>
      </c>
      <c r="F436" s="133" t="s">
        <v>19</v>
      </c>
      <c r="G436" s="133" t="s">
        <v>19</v>
      </c>
      <c r="H436" s="133" t="s">
        <v>19</v>
      </c>
      <c r="I436" s="139" t="s">
        <v>265</v>
      </c>
      <c r="J436" s="122">
        <v>20000000</v>
      </c>
      <c r="K436" s="122">
        <f>SUM(L436:O436)</f>
        <v>20000000</v>
      </c>
      <c r="L436" s="122">
        <v>0</v>
      </c>
      <c r="M436" s="122">
        <v>0</v>
      </c>
      <c r="N436" s="122">
        <v>20000000</v>
      </c>
      <c r="O436" s="122">
        <v>0</v>
      </c>
      <c r="P436" s="98" t="s">
        <v>35</v>
      </c>
      <c r="Q436" s="142" t="s">
        <v>20</v>
      </c>
    </row>
    <row r="437" spans="1:17" ht="109.5" customHeight="1" x14ac:dyDescent="0.25">
      <c r="A437" s="38">
        <v>2</v>
      </c>
      <c r="B437" s="27" t="s">
        <v>26</v>
      </c>
      <c r="C437" s="27">
        <v>4826129661</v>
      </c>
      <c r="D437" s="27" t="s">
        <v>266</v>
      </c>
      <c r="E437" s="27" t="s">
        <v>144</v>
      </c>
      <c r="F437" s="27" t="s">
        <v>144</v>
      </c>
      <c r="G437" s="27" t="s">
        <v>144</v>
      </c>
      <c r="H437" s="27" t="s">
        <v>144</v>
      </c>
      <c r="I437" s="96" t="s">
        <v>265</v>
      </c>
      <c r="J437" s="28">
        <v>1200000</v>
      </c>
      <c r="K437" s="28">
        <f>SUM(L437:O437)</f>
        <v>1200000</v>
      </c>
      <c r="L437" s="28">
        <v>0</v>
      </c>
      <c r="M437" s="28">
        <v>0</v>
      </c>
      <c r="N437" s="28">
        <v>1200000</v>
      </c>
      <c r="O437" s="28">
        <v>0</v>
      </c>
      <c r="P437" s="29" t="s">
        <v>35</v>
      </c>
      <c r="Q437" s="140" t="s">
        <v>111</v>
      </c>
    </row>
    <row r="438" spans="1:17" ht="109.5" customHeight="1" x14ac:dyDescent="0.25">
      <c r="A438" s="38">
        <v>3</v>
      </c>
      <c r="B438" s="27" t="s">
        <v>26</v>
      </c>
      <c r="C438" s="27">
        <v>4826129661</v>
      </c>
      <c r="D438" s="27" t="s">
        <v>266</v>
      </c>
      <c r="E438" s="27" t="s">
        <v>144</v>
      </c>
      <c r="F438" s="27" t="s">
        <v>144</v>
      </c>
      <c r="G438" s="27" t="s">
        <v>144</v>
      </c>
      <c r="H438" s="27" t="s">
        <v>144</v>
      </c>
      <c r="I438" s="96" t="s">
        <v>265</v>
      </c>
      <c r="J438" s="28">
        <v>3000000</v>
      </c>
      <c r="K438" s="28">
        <f t="shared" ref="K438:K441" si="140">SUM(L438:O438)</f>
        <v>3000000</v>
      </c>
      <c r="L438" s="28">
        <v>0</v>
      </c>
      <c r="M438" s="28">
        <v>0</v>
      </c>
      <c r="N438" s="28">
        <v>3000000</v>
      </c>
      <c r="O438" s="28">
        <v>0</v>
      </c>
      <c r="P438" s="29" t="s">
        <v>35</v>
      </c>
      <c r="Q438" s="141" t="s">
        <v>111</v>
      </c>
    </row>
    <row r="439" spans="1:17" ht="109.5" customHeight="1" x14ac:dyDescent="0.25">
      <c r="A439" s="38">
        <v>4</v>
      </c>
      <c r="B439" s="27" t="s">
        <v>26</v>
      </c>
      <c r="C439" s="27">
        <v>4826129661</v>
      </c>
      <c r="D439" s="27" t="s">
        <v>264</v>
      </c>
      <c r="E439" s="27" t="s">
        <v>144</v>
      </c>
      <c r="F439" s="27" t="s">
        <v>144</v>
      </c>
      <c r="G439" s="27" t="s">
        <v>144</v>
      </c>
      <c r="H439" s="27" t="s">
        <v>144</v>
      </c>
      <c r="I439" s="96" t="s">
        <v>265</v>
      </c>
      <c r="J439" s="28">
        <v>20000000</v>
      </c>
      <c r="K439" s="28">
        <f t="shared" si="140"/>
        <v>20000000</v>
      </c>
      <c r="L439" s="28">
        <v>0</v>
      </c>
      <c r="M439" s="28">
        <v>0</v>
      </c>
      <c r="N439" s="28">
        <v>20000000</v>
      </c>
      <c r="O439" s="28">
        <v>0</v>
      </c>
      <c r="P439" s="29" t="s">
        <v>35</v>
      </c>
      <c r="Q439" s="151" t="s">
        <v>111</v>
      </c>
    </row>
    <row r="440" spans="1:17" ht="109.5" customHeight="1" x14ac:dyDescent="0.25">
      <c r="A440" s="38">
        <v>5</v>
      </c>
      <c r="B440" s="121" t="s">
        <v>26</v>
      </c>
      <c r="C440" s="101">
        <v>4826129661</v>
      </c>
      <c r="D440" s="101" t="s">
        <v>266</v>
      </c>
      <c r="E440" s="101" t="s">
        <v>144</v>
      </c>
      <c r="F440" s="101" t="s">
        <v>144</v>
      </c>
      <c r="G440" s="101" t="s">
        <v>144</v>
      </c>
      <c r="H440" s="101" t="s">
        <v>144</v>
      </c>
      <c r="I440" s="125" t="s">
        <v>265</v>
      </c>
      <c r="J440" s="107">
        <v>1200000</v>
      </c>
      <c r="K440" s="28">
        <f t="shared" si="140"/>
        <v>1200000</v>
      </c>
      <c r="L440" s="107">
        <v>0</v>
      </c>
      <c r="M440" s="107">
        <v>0</v>
      </c>
      <c r="N440" s="107">
        <v>1200000</v>
      </c>
      <c r="O440" s="107">
        <v>0</v>
      </c>
      <c r="P440" s="120" t="s">
        <v>35</v>
      </c>
      <c r="Q440" s="108" t="s">
        <v>111</v>
      </c>
    </row>
    <row r="441" spans="1:17" ht="109.5" customHeight="1" thickBot="1" x14ac:dyDescent="0.3">
      <c r="A441" s="39">
        <v>6</v>
      </c>
      <c r="B441" s="56" t="s">
        <v>26</v>
      </c>
      <c r="C441" s="50">
        <v>4826129661</v>
      </c>
      <c r="D441" s="50" t="s">
        <v>266</v>
      </c>
      <c r="E441" s="50" t="s">
        <v>144</v>
      </c>
      <c r="F441" s="50" t="s">
        <v>144</v>
      </c>
      <c r="G441" s="50" t="s">
        <v>144</v>
      </c>
      <c r="H441" s="50" t="s">
        <v>144</v>
      </c>
      <c r="I441" s="97" t="s">
        <v>265</v>
      </c>
      <c r="J441" s="51">
        <v>3000000</v>
      </c>
      <c r="K441" s="28">
        <f t="shared" si="140"/>
        <v>3000000</v>
      </c>
      <c r="L441" s="51">
        <v>0</v>
      </c>
      <c r="M441" s="51">
        <v>0</v>
      </c>
      <c r="N441" s="51">
        <v>3000000</v>
      </c>
      <c r="O441" s="51">
        <v>0</v>
      </c>
      <c r="P441" s="82" t="s">
        <v>35</v>
      </c>
      <c r="Q441" s="105" t="s">
        <v>111</v>
      </c>
    </row>
    <row r="442" spans="1:17" s="22" customFormat="1" ht="32.25" customHeight="1" thickBot="1" x14ac:dyDescent="0.35">
      <c r="A442" s="175" t="s">
        <v>119</v>
      </c>
      <c r="B442" s="176"/>
      <c r="C442" s="26"/>
      <c r="D442" s="26"/>
      <c r="E442" s="21"/>
      <c r="F442" s="21"/>
      <c r="G442" s="21"/>
      <c r="H442" s="21"/>
      <c r="I442" s="21"/>
      <c r="J442" s="23">
        <f>SUM(J436:J441)</f>
        <v>48400000</v>
      </c>
      <c r="K442" s="23">
        <f>SUM(K436:K441)</f>
        <v>48400000</v>
      </c>
      <c r="L442" s="23">
        <f>SUM(L436:L441)</f>
        <v>0</v>
      </c>
      <c r="M442" s="23">
        <f>SUM(M436:M441)</f>
        <v>0</v>
      </c>
      <c r="N442" s="23">
        <f>SUM(N436:N441)</f>
        <v>48400000</v>
      </c>
      <c r="O442" s="23">
        <v>0</v>
      </c>
      <c r="P442" s="25"/>
      <c r="Q442" s="128"/>
    </row>
    <row r="443" spans="1:17" ht="109.5" customHeight="1" x14ac:dyDescent="0.25">
      <c r="A443" s="91">
        <v>1</v>
      </c>
      <c r="B443" s="133" t="s">
        <v>109</v>
      </c>
      <c r="C443" s="133">
        <v>4826067101</v>
      </c>
      <c r="D443" s="133" t="s">
        <v>220</v>
      </c>
      <c r="E443" s="133" t="s">
        <v>19</v>
      </c>
      <c r="F443" s="133" t="s">
        <v>19</v>
      </c>
      <c r="G443" s="133" t="s">
        <v>19</v>
      </c>
      <c r="H443" s="133" t="s">
        <v>19</v>
      </c>
      <c r="I443" s="133" t="s">
        <v>19</v>
      </c>
      <c r="J443" s="122">
        <v>350000</v>
      </c>
      <c r="K443" s="122">
        <f>SUM(L443:O443)</f>
        <v>350000</v>
      </c>
      <c r="L443" s="122">
        <v>0</v>
      </c>
      <c r="M443" s="122">
        <v>0</v>
      </c>
      <c r="N443" s="122">
        <v>350000</v>
      </c>
      <c r="O443" s="122">
        <v>0</v>
      </c>
      <c r="P443" s="123" t="s">
        <v>35</v>
      </c>
      <c r="Q443" s="153" t="s">
        <v>20</v>
      </c>
    </row>
    <row r="444" spans="1:17" ht="109.5" customHeight="1" x14ac:dyDescent="0.25">
      <c r="A444" s="38">
        <v>2</v>
      </c>
      <c r="B444" s="101" t="s">
        <v>109</v>
      </c>
      <c r="C444" s="27">
        <v>4826067101</v>
      </c>
      <c r="D444" s="101" t="s">
        <v>221</v>
      </c>
      <c r="E444" s="101" t="s">
        <v>144</v>
      </c>
      <c r="F444" s="101" t="s">
        <v>144</v>
      </c>
      <c r="G444" s="101" t="s">
        <v>144</v>
      </c>
      <c r="H444" s="101" t="s">
        <v>144</v>
      </c>
      <c r="I444" s="101" t="s">
        <v>144</v>
      </c>
      <c r="J444" s="107">
        <v>250000</v>
      </c>
      <c r="K444" s="107">
        <f>SUM(L444:O444)</f>
        <v>250000</v>
      </c>
      <c r="L444" s="107">
        <v>0</v>
      </c>
      <c r="M444" s="107">
        <v>0</v>
      </c>
      <c r="N444" s="107">
        <v>250000</v>
      </c>
      <c r="O444" s="107">
        <v>0</v>
      </c>
      <c r="P444" s="104" t="s">
        <v>35</v>
      </c>
      <c r="Q444" s="108" t="s">
        <v>111</v>
      </c>
    </row>
    <row r="445" spans="1:17" ht="109.5" customHeight="1" x14ac:dyDescent="0.25">
      <c r="A445" s="38">
        <v>3</v>
      </c>
      <c r="B445" s="101" t="s">
        <v>109</v>
      </c>
      <c r="C445" s="101">
        <v>4826067101</v>
      </c>
      <c r="D445" s="101" t="s">
        <v>222</v>
      </c>
      <c r="E445" s="101" t="s">
        <v>144</v>
      </c>
      <c r="F445" s="27" t="s">
        <v>144</v>
      </c>
      <c r="G445" s="101" t="s">
        <v>144</v>
      </c>
      <c r="H445" s="101" t="s">
        <v>144</v>
      </c>
      <c r="I445" s="101" t="s">
        <v>144</v>
      </c>
      <c r="J445" s="107">
        <v>7500000</v>
      </c>
      <c r="K445" s="107">
        <f t="shared" ref="K445:K446" si="141">SUM(L445:O445)</f>
        <v>7500000</v>
      </c>
      <c r="L445" s="107">
        <v>0</v>
      </c>
      <c r="M445" s="107">
        <v>0</v>
      </c>
      <c r="N445" s="107">
        <v>7500000</v>
      </c>
      <c r="O445" s="107">
        <v>0</v>
      </c>
      <c r="P445" s="104" t="s">
        <v>35</v>
      </c>
      <c r="Q445" s="108" t="s">
        <v>111</v>
      </c>
    </row>
    <row r="446" spans="1:17" ht="109.5" customHeight="1" thickBot="1" x14ac:dyDescent="0.3">
      <c r="A446" s="100">
        <v>4</v>
      </c>
      <c r="B446" s="101" t="s">
        <v>109</v>
      </c>
      <c r="C446" s="101">
        <v>4826067101</v>
      </c>
      <c r="D446" s="101" t="s">
        <v>223</v>
      </c>
      <c r="E446" s="101" t="s">
        <v>144</v>
      </c>
      <c r="F446" s="101" t="s">
        <v>144</v>
      </c>
      <c r="G446" s="101" t="s">
        <v>144</v>
      </c>
      <c r="H446" s="101" t="s">
        <v>144</v>
      </c>
      <c r="I446" s="101" t="s">
        <v>144</v>
      </c>
      <c r="J446" s="107">
        <v>4684313</v>
      </c>
      <c r="K446" s="107">
        <f t="shared" si="141"/>
        <v>4684313</v>
      </c>
      <c r="L446" s="107">
        <v>0</v>
      </c>
      <c r="M446" s="107">
        <v>0</v>
      </c>
      <c r="N446" s="107">
        <v>4684313</v>
      </c>
      <c r="O446" s="107">
        <v>0</v>
      </c>
      <c r="P446" s="104" t="s">
        <v>35</v>
      </c>
      <c r="Q446" s="108" t="s">
        <v>111</v>
      </c>
    </row>
    <row r="447" spans="1:17" s="22" customFormat="1" ht="32.25" customHeight="1" thickBot="1" x14ac:dyDescent="0.35">
      <c r="A447" s="175" t="s">
        <v>120</v>
      </c>
      <c r="B447" s="176"/>
      <c r="C447" s="26"/>
      <c r="D447" s="26"/>
      <c r="E447" s="21"/>
      <c r="F447" s="21"/>
      <c r="G447" s="21"/>
      <c r="H447" s="21"/>
      <c r="I447" s="21"/>
      <c r="J447" s="23">
        <f t="shared" ref="J447:O447" si="142">SUM(J443:J446)</f>
        <v>12784313</v>
      </c>
      <c r="K447" s="23">
        <f t="shared" si="142"/>
        <v>12784313</v>
      </c>
      <c r="L447" s="23">
        <f t="shared" si="142"/>
        <v>0</v>
      </c>
      <c r="M447" s="23">
        <f t="shared" si="142"/>
        <v>0</v>
      </c>
      <c r="N447" s="23">
        <f t="shared" si="142"/>
        <v>12784313</v>
      </c>
      <c r="O447" s="23">
        <f t="shared" si="142"/>
        <v>0</v>
      </c>
      <c r="P447" s="25"/>
      <c r="Q447" s="128"/>
    </row>
    <row r="448" spans="1:17" ht="109.5" customHeight="1" x14ac:dyDescent="0.25">
      <c r="A448" s="36">
        <v>1</v>
      </c>
      <c r="B448" s="87" t="s">
        <v>36</v>
      </c>
      <c r="C448" s="87">
        <v>4825115320</v>
      </c>
      <c r="D448" s="47" t="s">
        <v>96</v>
      </c>
      <c r="E448" s="47" t="s">
        <v>19</v>
      </c>
      <c r="F448" s="47" t="s">
        <v>19</v>
      </c>
      <c r="G448" s="47" t="s">
        <v>19</v>
      </c>
      <c r="H448" s="47" t="s">
        <v>19</v>
      </c>
      <c r="I448" s="47" t="s">
        <v>97</v>
      </c>
      <c r="J448" s="48">
        <v>170000</v>
      </c>
      <c r="K448" s="48">
        <f>SUM(L448:O448)</f>
        <v>170000</v>
      </c>
      <c r="L448" s="48">
        <v>0</v>
      </c>
      <c r="M448" s="48">
        <v>0</v>
      </c>
      <c r="N448" s="48">
        <v>170000</v>
      </c>
      <c r="O448" s="48">
        <v>0</v>
      </c>
      <c r="P448" s="83" t="s">
        <v>35</v>
      </c>
      <c r="Q448" s="142" t="s">
        <v>20</v>
      </c>
    </row>
    <row r="449" spans="1:17" ht="109.5" customHeight="1" x14ac:dyDescent="0.25">
      <c r="A449" s="38">
        <f t="shared" ref="A449:A454" si="143">A448+1</f>
        <v>2</v>
      </c>
      <c r="B449" s="67" t="s">
        <v>36</v>
      </c>
      <c r="C449" s="67">
        <v>4825115322</v>
      </c>
      <c r="D449" s="27" t="s">
        <v>98</v>
      </c>
      <c r="E449" s="27" t="s">
        <v>19</v>
      </c>
      <c r="F449" s="27" t="s">
        <v>19</v>
      </c>
      <c r="G449" s="27" t="s">
        <v>19</v>
      </c>
      <c r="H449" s="27" t="s">
        <v>19</v>
      </c>
      <c r="I449" s="27" t="s">
        <v>99</v>
      </c>
      <c r="J449" s="28">
        <v>7000000</v>
      </c>
      <c r="K449" s="28">
        <f>SUM(L449:O449)</f>
        <v>7000000</v>
      </c>
      <c r="L449" s="28">
        <v>0</v>
      </c>
      <c r="M449" s="28">
        <v>0</v>
      </c>
      <c r="N449" s="28">
        <v>7000000</v>
      </c>
      <c r="O449" s="28">
        <v>0</v>
      </c>
      <c r="P449" s="66" t="s">
        <v>35</v>
      </c>
      <c r="Q449" s="141" t="s">
        <v>20</v>
      </c>
    </row>
    <row r="450" spans="1:17" ht="109.5" customHeight="1" x14ac:dyDescent="0.25">
      <c r="A450" s="38">
        <f t="shared" si="143"/>
        <v>3</v>
      </c>
      <c r="B450" s="67" t="s">
        <v>36</v>
      </c>
      <c r="C450" s="67">
        <v>4825115323</v>
      </c>
      <c r="D450" s="27" t="s">
        <v>100</v>
      </c>
      <c r="E450" s="27" t="s">
        <v>19</v>
      </c>
      <c r="F450" s="27" t="s">
        <v>19</v>
      </c>
      <c r="G450" s="27" t="s">
        <v>19</v>
      </c>
      <c r="H450" s="27" t="s">
        <v>19</v>
      </c>
      <c r="I450" s="63" t="s">
        <v>101</v>
      </c>
      <c r="J450" s="28">
        <v>139998</v>
      </c>
      <c r="K450" s="28">
        <f t="shared" ref="K450:K454" si="144">SUM(L450:O450)</f>
        <v>139998</v>
      </c>
      <c r="L450" s="28">
        <v>0</v>
      </c>
      <c r="M450" s="28">
        <v>0</v>
      </c>
      <c r="N450" s="28">
        <v>139998</v>
      </c>
      <c r="O450" s="28">
        <v>0</v>
      </c>
      <c r="P450" s="66" t="s">
        <v>35</v>
      </c>
      <c r="Q450" s="141" t="s">
        <v>20</v>
      </c>
    </row>
    <row r="451" spans="1:17" ht="109.5" customHeight="1" x14ac:dyDescent="0.25">
      <c r="A451" s="38">
        <f t="shared" si="143"/>
        <v>4</v>
      </c>
      <c r="B451" s="67" t="s">
        <v>36</v>
      </c>
      <c r="C451" s="67">
        <v>4825115324</v>
      </c>
      <c r="D451" s="27" t="s">
        <v>102</v>
      </c>
      <c r="E451" s="27" t="s">
        <v>19</v>
      </c>
      <c r="F451" s="27" t="s">
        <v>19</v>
      </c>
      <c r="G451" s="27" t="s">
        <v>19</v>
      </c>
      <c r="H451" s="27" t="s">
        <v>19</v>
      </c>
      <c r="I451" s="27" t="s">
        <v>83</v>
      </c>
      <c r="J451" s="28">
        <v>4909500</v>
      </c>
      <c r="K451" s="28">
        <f t="shared" si="144"/>
        <v>4909500</v>
      </c>
      <c r="L451" s="28">
        <v>0</v>
      </c>
      <c r="M451" s="28">
        <v>0</v>
      </c>
      <c r="N451" s="28">
        <v>4909500</v>
      </c>
      <c r="O451" s="28">
        <v>0</v>
      </c>
      <c r="P451" s="66" t="s">
        <v>35</v>
      </c>
      <c r="Q451" s="141" t="s">
        <v>20</v>
      </c>
    </row>
    <row r="452" spans="1:17" ht="109.5" customHeight="1" x14ac:dyDescent="0.25">
      <c r="A452" s="38">
        <f t="shared" si="143"/>
        <v>5</v>
      </c>
      <c r="B452" s="67" t="s">
        <v>36</v>
      </c>
      <c r="C452" s="67">
        <v>4825115325</v>
      </c>
      <c r="D452" s="27" t="s">
        <v>103</v>
      </c>
      <c r="E452" s="27" t="s">
        <v>19</v>
      </c>
      <c r="F452" s="27" t="s">
        <v>19</v>
      </c>
      <c r="G452" s="27" t="s">
        <v>19</v>
      </c>
      <c r="H452" s="27" t="s">
        <v>19</v>
      </c>
      <c r="I452" s="27" t="s">
        <v>104</v>
      </c>
      <c r="J452" s="28">
        <v>400000</v>
      </c>
      <c r="K452" s="28">
        <f t="shared" si="144"/>
        <v>400000</v>
      </c>
      <c r="L452" s="28">
        <v>0</v>
      </c>
      <c r="M452" s="28">
        <v>0</v>
      </c>
      <c r="N452" s="28">
        <v>400000</v>
      </c>
      <c r="O452" s="28">
        <v>0</v>
      </c>
      <c r="P452" s="66" t="s">
        <v>35</v>
      </c>
      <c r="Q452" s="141" t="s">
        <v>20</v>
      </c>
    </row>
    <row r="453" spans="1:17" ht="109.5" customHeight="1" x14ac:dyDescent="0.25">
      <c r="A453" s="38">
        <f t="shared" si="143"/>
        <v>6</v>
      </c>
      <c r="B453" s="67" t="s">
        <v>36</v>
      </c>
      <c r="C453" s="67">
        <v>4825115325</v>
      </c>
      <c r="D453" s="27" t="s">
        <v>105</v>
      </c>
      <c r="E453" s="27" t="s">
        <v>19</v>
      </c>
      <c r="F453" s="27" t="s">
        <v>19</v>
      </c>
      <c r="G453" s="27" t="s">
        <v>19</v>
      </c>
      <c r="H453" s="27" t="s">
        <v>19</v>
      </c>
      <c r="I453" s="27" t="s">
        <v>77</v>
      </c>
      <c r="J453" s="28">
        <v>500000</v>
      </c>
      <c r="K453" s="28">
        <f>SUM(L453:O453)</f>
        <v>500000</v>
      </c>
      <c r="L453" s="28">
        <v>0</v>
      </c>
      <c r="M453" s="28">
        <v>0</v>
      </c>
      <c r="N453" s="28">
        <v>500000</v>
      </c>
      <c r="O453" s="28">
        <v>0</v>
      </c>
      <c r="P453" s="66" t="s">
        <v>35</v>
      </c>
      <c r="Q453" s="141" t="s">
        <v>20</v>
      </c>
    </row>
    <row r="454" spans="1:17" ht="109.5" customHeight="1" thickBot="1" x14ac:dyDescent="0.3">
      <c r="A454" s="38">
        <f t="shared" si="143"/>
        <v>7</v>
      </c>
      <c r="B454" s="67" t="s">
        <v>36</v>
      </c>
      <c r="C454" s="67">
        <v>4825115325</v>
      </c>
      <c r="D454" s="27" t="s">
        <v>108</v>
      </c>
      <c r="E454" s="27" t="s">
        <v>19</v>
      </c>
      <c r="F454" s="27" t="s">
        <v>19</v>
      </c>
      <c r="G454" s="27" t="s">
        <v>19</v>
      </c>
      <c r="H454" s="27" t="s">
        <v>19</v>
      </c>
      <c r="I454" s="27" t="s">
        <v>104</v>
      </c>
      <c r="J454" s="28">
        <v>70540</v>
      </c>
      <c r="K454" s="28">
        <f t="shared" si="144"/>
        <v>70540</v>
      </c>
      <c r="L454" s="28">
        <v>0</v>
      </c>
      <c r="M454" s="28">
        <v>0</v>
      </c>
      <c r="N454" s="28">
        <v>70540</v>
      </c>
      <c r="O454" s="28">
        <v>0</v>
      </c>
      <c r="P454" s="66" t="s">
        <v>35</v>
      </c>
      <c r="Q454" s="141" t="s">
        <v>20</v>
      </c>
    </row>
    <row r="455" spans="1:17" s="22" customFormat="1" ht="32.25" customHeight="1" thickBot="1" x14ac:dyDescent="0.35">
      <c r="A455" s="175" t="s">
        <v>134</v>
      </c>
      <c r="B455" s="176"/>
      <c r="C455" s="26"/>
      <c r="D455" s="26"/>
      <c r="E455" s="21"/>
      <c r="F455" s="21"/>
      <c r="G455" s="21"/>
      <c r="H455" s="21"/>
      <c r="I455" s="21"/>
      <c r="J455" s="23">
        <f t="shared" ref="J455:O455" si="145">SUM(J448:J454)</f>
        <v>13190038</v>
      </c>
      <c r="K455" s="23">
        <f t="shared" si="145"/>
        <v>13190038</v>
      </c>
      <c r="L455" s="23">
        <f t="shared" si="145"/>
        <v>0</v>
      </c>
      <c r="M455" s="23">
        <f t="shared" si="145"/>
        <v>0</v>
      </c>
      <c r="N455" s="23">
        <f t="shared" si="145"/>
        <v>13190038</v>
      </c>
      <c r="O455" s="23">
        <f t="shared" si="145"/>
        <v>0</v>
      </c>
      <c r="P455" s="25"/>
      <c r="Q455" s="128"/>
    </row>
    <row r="456" spans="1:17" ht="47.25" customHeight="1" x14ac:dyDescent="0.25">
      <c r="A456" s="187" t="s">
        <v>318</v>
      </c>
      <c r="B456" s="188"/>
      <c r="C456" s="188"/>
      <c r="D456" s="188"/>
      <c r="E456" s="30"/>
      <c r="F456" s="30"/>
      <c r="G456" s="30"/>
      <c r="H456" s="31"/>
      <c r="I456" s="31"/>
      <c r="J456" s="32">
        <f>J442+J447+J455</f>
        <v>74374351</v>
      </c>
      <c r="K456" s="32">
        <f>K457+K458+K459</f>
        <v>74374351</v>
      </c>
      <c r="L456" s="32">
        <f t="shared" ref="L456:O456" si="146">L442+L447+L455</f>
        <v>0</v>
      </c>
      <c r="M456" s="32">
        <f t="shared" si="146"/>
        <v>0</v>
      </c>
      <c r="N456" s="32">
        <f t="shared" si="146"/>
        <v>74374351</v>
      </c>
      <c r="O456" s="32">
        <f t="shared" si="146"/>
        <v>0</v>
      </c>
      <c r="P456" s="33"/>
      <c r="Q456" s="34"/>
    </row>
    <row r="457" spans="1:17" ht="47.25" customHeight="1" x14ac:dyDescent="0.25">
      <c r="A457" s="6" t="s">
        <v>116</v>
      </c>
      <c r="B457" s="7"/>
      <c r="C457" s="10"/>
      <c r="D457" s="7"/>
      <c r="E457" s="7"/>
      <c r="F457" s="7"/>
      <c r="G457" s="7"/>
      <c r="H457" s="7"/>
      <c r="I457" s="7"/>
      <c r="J457" s="11">
        <v>0</v>
      </c>
      <c r="K457" s="11">
        <v>0</v>
      </c>
      <c r="L457" s="11">
        <v>0</v>
      </c>
      <c r="M457" s="11">
        <v>0</v>
      </c>
      <c r="N457" s="11">
        <v>0</v>
      </c>
      <c r="O457" s="11">
        <v>0</v>
      </c>
      <c r="P457" s="14"/>
      <c r="Q457" s="16"/>
    </row>
    <row r="458" spans="1:17" ht="47.25" customHeight="1" x14ac:dyDescent="0.25">
      <c r="A458" s="8" t="s">
        <v>125</v>
      </c>
      <c r="B458" s="9"/>
      <c r="C458" s="12"/>
      <c r="D458" s="9"/>
      <c r="E458" s="9"/>
      <c r="F458" s="9"/>
      <c r="G458" s="9"/>
      <c r="H458" s="9"/>
      <c r="I458" s="9"/>
      <c r="J458" s="13">
        <v>0</v>
      </c>
      <c r="K458" s="13">
        <v>0</v>
      </c>
      <c r="L458" s="13">
        <v>0</v>
      </c>
      <c r="M458" s="13">
        <v>0</v>
      </c>
      <c r="N458" s="13">
        <v>0</v>
      </c>
      <c r="O458" s="13">
        <v>0</v>
      </c>
      <c r="P458" s="15"/>
      <c r="Q458" s="17"/>
    </row>
    <row r="459" spans="1:17" ht="47.25" customHeight="1" thickBot="1" x14ac:dyDescent="0.3">
      <c r="A459" s="43" t="s">
        <v>319</v>
      </c>
      <c r="B459" s="44"/>
      <c r="C459" s="44"/>
      <c r="D459" s="44"/>
      <c r="E459" s="44"/>
      <c r="F459" s="44"/>
      <c r="G459" s="44"/>
      <c r="H459" s="44"/>
      <c r="I459" s="44"/>
      <c r="J459" s="45">
        <f>J436+J443+J448+J449+J450+J451+J452+J453+J454+J437+J438+J439+J440+J441+J444+J445+J446</f>
        <v>74374351</v>
      </c>
      <c r="K459" s="45">
        <f t="shared" ref="K459:O459" si="147">K436+K443+K448+K449+K450+K451+K452+K453+K454+K437+K438+K439+K440+K441+K444+K445+K446</f>
        <v>74374351</v>
      </c>
      <c r="L459" s="45">
        <f t="shared" si="147"/>
        <v>0</v>
      </c>
      <c r="M459" s="45">
        <f t="shared" si="147"/>
        <v>0</v>
      </c>
      <c r="N459" s="45">
        <f t="shared" si="147"/>
        <v>74374351</v>
      </c>
      <c r="O459" s="45">
        <f t="shared" si="147"/>
        <v>0</v>
      </c>
      <c r="P459" s="18"/>
      <c r="Q459" s="19"/>
    </row>
    <row r="460" spans="1:17" s="42" customFormat="1" ht="64.150000000000006" hidden="1" customHeight="1" thickBot="1" x14ac:dyDescent="0.3">
      <c r="A460" s="198" t="s">
        <v>126</v>
      </c>
      <c r="B460" s="199"/>
      <c r="C460" s="199"/>
      <c r="D460" s="199"/>
      <c r="E460" s="199"/>
      <c r="F460" s="199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200"/>
    </row>
    <row r="461" spans="1:17" ht="47.25" hidden="1" customHeight="1" x14ac:dyDescent="0.25">
      <c r="A461" s="187" t="s">
        <v>127</v>
      </c>
      <c r="B461" s="188"/>
      <c r="C461" s="188"/>
      <c r="D461" s="188"/>
      <c r="E461" s="30"/>
      <c r="F461" s="30"/>
      <c r="G461" s="30"/>
      <c r="H461" s="31"/>
      <c r="I461" s="31"/>
      <c r="J461" s="32">
        <f>SUM(J61+J298+J456)</f>
        <v>355492607.62</v>
      </c>
      <c r="K461" s="32">
        <f>SUM(K61+K298+K456)</f>
        <v>355492607.62</v>
      </c>
      <c r="L461" s="32" t="e">
        <f>SUM(#REF!+#REF!+L297+L455)</f>
        <v>#REF!</v>
      </c>
      <c r="M461" s="32">
        <f>SUM(M61+M298+M456)</f>
        <v>0</v>
      </c>
      <c r="N461" s="32">
        <f>N456+N298+N61</f>
        <v>355492607.62</v>
      </c>
      <c r="O461" s="32">
        <f>SUM(O460)</f>
        <v>0</v>
      </c>
      <c r="P461" s="33"/>
      <c r="Q461" s="34"/>
    </row>
    <row r="462" spans="1:17" ht="47.25" hidden="1" customHeight="1" x14ac:dyDescent="0.25">
      <c r="A462" s="6" t="s">
        <v>116</v>
      </c>
      <c r="B462" s="7"/>
      <c r="C462" s="10"/>
      <c r="D462" s="7"/>
      <c r="E462" s="7"/>
      <c r="F462" s="7"/>
      <c r="G462" s="7"/>
      <c r="H462" s="7"/>
      <c r="I462" s="7"/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4"/>
      <c r="Q462" s="16"/>
    </row>
    <row r="463" spans="1:17" ht="47.25" hidden="1" customHeight="1" x14ac:dyDescent="0.25">
      <c r="A463" s="8" t="s">
        <v>128</v>
      </c>
      <c r="B463" s="9"/>
      <c r="C463" s="12"/>
      <c r="D463" s="9"/>
      <c r="E463" s="9"/>
      <c r="F463" s="9"/>
      <c r="G463" s="9"/>
      <c r="H463" s="9"/>
      <c r="I463" s="9"/>
      <c r="J463" s="13">
        <f>SUM(J63+J300)</f>
        <v>66184.08</v>
      </c>
      <c r="K463" s="13">
        <f>SUM(K63+K300)</f>
        <v>66184.08</v>
      </c>
      <c r="L463" s="13">
        <f>SUM(L63+L300)</f>
        <v>0</v>
      </c>
      <c r="M463" s="13">
        <f>SUM(M63+M300)</f>
        <v>0</v>
      </c>
      <c r="N463" s="13">
        <f>SUM(N300)</f>
        <v>0</v>
      </c>
      <c r="O463" s="13">
        <v>0</v>
      </c>
      <c r="P463" s="15"/>
      <c r="Q463" s="17"/>
    </row>
    <row r="464" spans="1:17" ht="47.25" hidden="1" customHeight="1" thickBot="1" x14ac:dyDescent="0.3">
      <c r="A464" s="43" t="s">
        <v>129</v>
      </c>
      <c r="B464" s="44"/>
      <c r="C464" s="44"/>
      <c r="D464" s="44"/>
      <c r="E464" s="44"/>
      <c r="F464" s="44"/>
      <c r="G464" s="44"/>
      <c r="H464" s="44"/>
      <c r="I464" s="44"/>
      <c r="J464" s="45">
        <f>SUM(J248+J459)</f>
        <v>75574351</v>
      </c>
      <c r="K464" s="45">
        <f>SUM(K459+K301)</f>
        <v>355401378.01999998</v>
      </c>
      <c r="L464" s="45">
        <f>SUM(L459+L301)</f>
        <v>0</v>
      </c>
      <c r="M464" s="45">
        <f>SUM(M459+M301)</f>
        <v>0</v>
      </c>
      <c r="N464" s="45">
        <f>SUM(N459+N301)</f>
        <v>355401378.01999998</v>
      </c>
      <c r="O464" s="45">
        <f>SUM(O301)</f>
        <v>0</v>
      </c>
      <c r="P464" s="18"/>
      <c r="Q464" s="19"/>
    </row>
    <row r="465" spans="1:17" hidden="1" x14ac:dyDescent="0.25">
      <c r="A465" s="160"/>
      <c r="B465" s="161"/>
      <c r="C465" s="161"/>
      <c r="D465" s="162"/>
      <c r="E465" s="162"/>
      <c r="F465" s="162"/>
      <c r="G465" s="163"/>
      <c r="H465" s="164"/>
      <c r="I465" s="162"/>
      <c r="J465" s="165"/>
      <c r="K465" s="165"/>
      <c r="L465" s="165"/>
      <c r="M465" s="165"/>
      <c r="N465" s="165"/>
      <c r="O465" s="165"/>
      <c r="P465" s="165"/>
      <c r="Q465" s="166"/>
    </row>
    <row r="466" spans="1:17" s="1" customFormat="1" hidden="1" x14ac:dyDescent="0.25">
      <c r="A466" s="160"/>
      <c r="B466" s="161"/>
      <c r="C466" s="161"/>
      <c r="D466" s="162"/>
      <c r="E466" s="162"/>
      <c r="F466" s="162"/>
      <c r="G466" s="163"/>
      <c r="H466" s="164"/>
      <c r="I466" s="162"/>
      <c r="J466" s="165"/>
      <c r="K466" s="165"/>
      <c r="L466" s="165"/>
      <c r="M466" s="165"/>
      <c r="N466" s="165"/>
      <c r="O466" s="165"/>
      <c r="P466" s="165"/>
      <c r="Q466" s="166"/>
    </row>
    <row r="467" spans="1:17" s="1" customFormat="1" hidden="1" x14ac:dyDescent="0.25">
      <c r="A467" s="160"/>
      <c r="B467" s="161"/>
      <c r="C467" s="161"/>
      <c r="D467" s="162"/>
      <c r="E467" s="162"/>
      <c r="F467" s="162"/>
      <c r="G467" s="163"/>
      <c r="H467" s="164"/>
      <c r="I467" s="162"/>
      <c r="J467" s="165"/>
      <c r="K467" s="165"/>
      <c r="L467" s="165"/>
      <c r="M467" s="165"/>
      <c r="N467" s="165"/>
      <c r="O467" s="165"/>
      <c r="P467" s="165"/>
      <c r="Q467" s="166"/>
    </row>
    <row r="468" spans="1:17" s="1" customFormat="1" hidden="1" x14ac:dyDescent="0.25">
      <c r="A468" s="160"/>
      <c r="B468" s="161"/>
      <c r="C468" s="161"/>
      <c r="D468" s="162"/>
      <c r="E468" s="162"/>
      <c r="F468" s="162"/>
      <c r="G468" s="163"/>
      <c r="H468" s="164"/>
      <c r="I468" s="162"/>
      <c r="J468" s="165"/>
      <c r="K468" s="165"/>
      <c r="L468" s="165"/>
      <c r="M468" s="165"/>
      <c r="N468" s="165"/>
      <c r="O468" s="165"/>
      <c r="P468" s="165"/>
      <c r="Q468" s="166"/>
    </row>
    <row r="469" spans="1:17" s="1" customFormat="1" hidden="1" x14ac:dyDescent="0.25">
      <c r="A469" s="160"/>
      <c r="B469" s="161"/>
      <c r="C469" s="161"/>
      <c r="D469" s="162"/>
      <c r="E469" s="162"/>
      <c r="F469" s="162"/>
      <c r="G469" s="163"/>
      <c r="H469" s="164"/>
      <c r="I469" s="162"/>
      <c r="J469" s="165"/>
      <c r="K469" s="165"/>
      <c r="L469" s="165"/>
      <c r="M469" s="165"/>
      <c r="N469" s="165"/>
      <c r="O469" s="165"/>
      <c r="P469" s="165"/>
      <c r="Q469" s="166"/>
    </row>
    <row r="470" spans="1:17" s="1" customFormat="1" hidden="1" x14ac:dyDescent="0.25">
      <c r="A470" s="160"/>
      <c r="B470" s="161"/>
      <c r="C470" s="161"/>
      <c r="D470" s="162"/>
      <c r="E470" s="162"/>
      <c r="F470" s="162"/>
      <c r="G470" s="163"/>
      <c r="H470" s="164"/>
      <c r="I470" s="162"/>
      <c r="J470" s="165"/>
      <c r="K470" s="165"/>
      <c r="L470" s="165"/>
      <c r="M470" s="165"/>
      <c r="N470" s="165"/>
      <c r="O470" s="165"/>
      <c r="P470" s="165"/>
      <c r="Q470" s="166"/>
    </row>
    <row r="471" spans="1:17" s="1" customFormat="1" hidden="1" x14ac:dyDescent="0.25">
      <c r="A471" s="160"/>
      <c r="B471" s="161"/>
      <c r="C471" s="161"/>
      <c r="D471" s="162"/>
      <c r="E471" s="162"/>
      <c r="F471" s="162"/>
      <c r="G471" s="163"/>
      <c r="H471" s="164"/>
      <c r="I471" s="162"/>
      <c r="J471" s="165"/>
      <c r="K471" s="165"/>
      <c r="L471" s="165"/>
      <c r="M471" s="165"/>
      <c r="N471" s="165"/>
      <c r="O471" s="165"/>
      <c r="P471" s="165"/>
      <c r="Q471" s="166"/>
    </row>
    <row r="472" spans="1:17" s="1" customFormat="1" hidden="1" x14ac:dyDescent="0.25">
      <c r="A472" s="160"/>
      <c r="B472" s="161"/>
      <c r="C472" s="161"/>
      <c r="D472" s="162"/>
      <c r="E472" s="162"/>
      <c r="F472" s="162"/>
      <c r="G472" s="163"/>
      <c r="H472" s="164"/>
      <c r="I472" s="162"/>
      <c r="J472" s="165"/>
      <c r="K472" s="165"/>
      <c r="L472" s="165"/>
      <c r="M472" s="165"/>
      <c r="N472" s="165"/>
      <c r="O472" s="165"/>
      <c r="P472" s="165"/>
      <c r="Q472" s="166"/>
    </row>
    <row r="473" spans="1:17" s="1" customFormat="1" hidden="1" x14ac:dyDescent="0.25">
      <c r="A473" s="160"/>
      <c r="B473" s="161"/>
      <c r="C473" s="161"/>
      <c r="D473" s="162"/>
      <c r="E473" s="162"/>
      <c r="F473" s="162"/>
      <c r="G473" s="163"/>
      <c r="H473" s="164"/>
      <c r="I473" s="162"/>
      <c r="J473" s="165"/>
      <c r="K473" s="165"/>
      <c r="L473" s="165"/>
      <c r="M473" s="165"/>
      <c r="N473" s="165"/>
      <c r="O473" s="165"/>
      <c r="P473" s="165"/>
      <c r="Q473" s="166"/>
    </row>
    <row r="474" spans="1:17" s="1" customFormat="1" hidden="1" x14ac:dyDescent="0.25">
      <c r="A474" s="160"/>
      <c r="B474" s="161"/>
      <c r="C474" s="161"/>
      <c r="D474" s="162"/>
      <c r="E474" s="162"/>
      <c r="F474" s="162"/>
      <c r="G474" s="163"/>
      <c r="H474" s="164"/>
      <c r="I474" s="162"/>
      <c r="J474" s="165"/>
      <c r="K474" s="165"/>
      <c r="L474" s="165"/>
      <c r="M474" s="165"/>
      <c r="N474" s="165"/>
      <c r="O474" s="165"/>
      <c r="P474" s="165"/>
      <c r="Q474" s="166"/>
    </row>
    <row r="475" spans="1:17" s="1" customFormat="1" hidden="1" x14ac:dyDescent="0.25">
      <c r="A475" s="160"/>
      <c r="B475" s="161"/>
      <c r="C475" s="161"/>
      <c r="D475" s="162"/>
      <c r="E475" s="162"/>
      <c r="F475" s="162"/>
      <c r="G475" s="163"/>
      <c r="H475" s="164"/>
      <c r="I475" s="162"/>
      <c r="J475" s="165"/>
      <c r="K475" s="165"/>
      <c r="L475" s="165"/>
      <c r="M475" s="165"/>
      <c r="N475" s="165"/>
      <c r="O475" s="165"/>
      <c r="P475" s="165"/>
      <c r="Q475" s="166"/>
    </row>
    <row r="476" spans="1:17" s="1" customFormat="1" hidden="1" x14ac:dyDescent="0.25">
      <c r="A476" s="160"/>
      <c r="B476" s="161"/>
      <c r="C476" s="161"/>
      <c r="D476" s="162"/>
      <c r="E476" s="162"/>
      <c r="F476" s="162"/>
      <c r="G476" s="163"/>
      <c r="H476" s="164"/>
      <c r="I476" s="162"/>
      <c r="J476" s="165"/>
      <c r="K476" s="165"/>
      <c r="L476" s="165"/>
      <c r="M476" s="165"/>
      <c r="N476" s="165"/>
      <c r="O476" s="165"/>
      <c r="P476" s="165"/>
      <c r="Q476" s="166"/>
    </row>
    <row r="477" spans="1:17" s="1" customFormat="1" ht="179.45" hidden="1" customHeight="1" x14ac:dyDescent="0.25">
      <c r="A477" s="201" t="s">
        <v>387</v>
      </c>
      <c r="B477" s="202"/>
      <c r="C477" s="202"/>
      <c r="D477" s="202"/>
      <c r="E477" s="202"/>
      <c r="F477" s="202"/>
      <c r="G477" s="163"/>
      <c r="H477" s="164"/>
      <c r="I477" s="162"/>
      <c r="J477" s="165"/>
      <c r="K477" s="165"/>
      <c r="L477" s="165"/>
      <c r="M477" s="165"/>
      <c r="N477" s="165"/>
      <c r="O477" s="165"/>
      <c r="P477" s="165"/>
      <c r="Q477" s="166"/>
    </row>
    <row r="478" spans="1:17" s="42" customFormat="1" ht="60" customHeight="1" thickBot="1" x14ac:dyDescent="0.3">
      <c r="A478" s="195" t="s">
        <v>380</v>
      </c>
      <c r="B478" s="196"/>
      <c r="C478" s="196"/>
      <c r="D478" s="196"/>
      <c r="E478" s="196"/>
      <c r="F478" s="196"/>
      <c r="G478" s="196"/>
      <c r="H478" s="196"/>
      <c r="I478" s="196"/>
      <c r="J478" s="196"/>
      <c r="K478" s="196"/>
      <c r="L478" s="196"/>
      <c r="M478" s="196"/>
      <c r="N478" s="196"/>
      <c r="O478" s="196"/>
      <c r="P478" s="196"/>
      <c r="Q478" s="197"/>
    </row>
    <row r="479" spans="1:17" ht="47.25" customHeight="1" x14ac:dyDescent="0.25">
      <c r="A479" s="187" t="s">
        <v>381</v>
      </c>
      <c r="B479" s="188"/>
      <c r="C479" s="188"/>
      <c r="D479" s="188"/>
      <c r="E479" s="30"/>
      <c r="F479" s="30"/>
      <c r="G479" s="30"/>
      <c r="H479" s="31"/>
      <c r="I479" s="31"/>
      <c r="J479" s="32">
        <f>J456+J431+J386+J369+J346+J328+J298+J242+J208+J160+J68+J32</f>
        <v>1280988706.03</v>
      </c>
      <c r="K479" s="32">
        <f>K480+K481+K482</f>
        <v>1280988706.03</v>
      </c>
      <c r="L479" s="32">
        <f t="shared" ref="L479:O479" si="148">L456+L431+L386+L369+L346+L328+L298+L242+L208+L160+L68+L32</f>
        <v>119356242.65000001</v>
      </c>
      <c r="M479" s="32">
        <f t="shared" si="148"/>
        <v>53889818.409999996</v>
      </c>
      <c r="N479" s="32">
        <f t="shared" si="148"/>
        <v>1107742644.9699998</v>
      </c>
      <c r="O479" s="32">
        <f t="shared" si="148"/>
        <v>0</v>
      </c>
      <c r="P479" s="33"/>
      <c r="Q479" s="34"/>
    </row>
    <row r="480" spans="1:17" ht="47.25" customHeight="1" x14ac:dyDescent="0.25">
      <c r="A480" s="6" t="s">
        <v>382</v>
      </c>
      <c r="B480" s="7"/>
      <c r="C480" s="10"/>
      <c r="D480" s="7"/>
      <c r="E480" s="7"/>
      <c r="F480" s="7"/>
      <c r="G480" s="7"/>
      <c r="H480" s="7"/>
      <c r="I480" s="7"/>
      <c r="J480" s="11">
        <f>J457+J432+J387+J370+J347+J329+J299+J243+J209+J161+J69+J33</f>
        <v>191130501.69999999</v>
      </c>
      <c r="K480" s="11">
        <f t="shared" ref="K480:O480" si="149">K457+K432+K387+K370+K347+K329+K299+K243+K209+K161+K69+K33</f>
        <v>191130501.69999996</v>
      </c>
      <c r="L480" s="11">
        <f t="shared" si="149"/>
        <v>119356242.65000001</v>
      </c>
      <c r="M480" s="11">
        <f t="shared" si="149"/>
        <v>53889818.409999996</v>
      </c>
      <c r="N480" s="11">
        <f t="shared" si="149"/>
        <v>17884440.640000001</v>
      </c>
      <c r="O480" s="11">
        <f t="shared" si="149"/>
        <v>0</v>
      </c>
      <c r="P480" s="14"/>
      <c r="Q480" s="16"/>
    </row>
    <row r="481" spans="1:17" ht="47.25" customHeight="1" x14ac:dyDescent="0.25">
      <c r="A481" s="8" t="s">
        <v>383</v>
      </c>
      <c r="B481" s="9"/>
      <c r="C481" s="12"/>
      <c r="D481" s="9"/>
      <c r="E481" s="9"/>
      <c r="F481" s="9"/>
      <c r="G481" s="9"/>
      <c r="H481" s="9"/>
      <c r="I481" s="9"/>
      <c r="J481" s="13">
        <f>J458+J433+J388+J371+J348+J330+J300+J244+J210+J162+J70+J34</f>
        <v>0</v>
      </c>
      <c r="K481" s="13">
        <f t="shared" ref="K481:O481" si="150">K458+K433+K388+K371+K348+K330+K300+K244+K210+K162+K70+K34</f>
        <v>0</v>
      </c>
      <c r="L481" s="13">
        <f t="shared" si="150"/>
        <v>0</v>
      </c>
      <c r="M481" s="13">
        <f t="shared" si="150"/>
        <v>0</v>
      </c>
      <c r="N481" s="13">
        <f t="shared" si="150"/>
        <v>0</v>
      </c>
      <c r="O481" s="13">
        <f t="shared" si="150"/>
        <v>0</v>
      </c>
      <c r="P481" s="15"/>
      <c r="Q481" s="17"/>
    </row>
    <row r="482" spans="1:17" ht="47.25" customHeight="1" thickBot="1" x14ac:dyDescent="0.3">
      <c r="A482" s="43" t="s">
        <v>384</v>
      </c>
      <c r="B482" s="44"/>
      <c r="C482" s="44"/>
      <c r="D482" s="44"/>
      <c r="E482" s="44"/>
      <c r="F482" s="44"/>
      <c r="G482" s="44"/>
      <c r="H482" s="44"/>
      <c r="I482" s="44"/>
      <c r="J482" s="45">
        <f>J459+J434+J389+J372+J349+J331+J301+J245+J211+J163+J71+J35</f>
        <v>1089858204.3299999</v>
      </c>
      <c r="K482" s="45">
        <f>K459+K434+K389+K372+K349+K331+K301+K245+K211+K163+K71+K35</f>
        <v>1089858204.3299999</v>
      </c>
      <c r="L482" s="45">
        <f t="shared" ref="L482:O482" si="151">L459+L434+L389+L372+L349+L331+L301+L245+L211+L163+L71++L35</f>
        <v>0</v>
      </c>
      <c r="M482" s="45">
        <f t="shared" si="151"/>
        <v>0</v>
      </c>
      <c r="N482" s="45">
        <f t="shared" si="151"/>
        <v>1089858204.3299999</v>
      </c>
      <c r="O482" s="45">
        <f t="shared" si="151"/>
        <v>0</v>
      </c>
      <c r="P482" s="18"/>
      <c r="Q482" s="19"/>
    </row>
  </sheetData>
  <mergeCells count="129">
    <mergeCell ref="A478:Q478"/>
    <mergeCell ref="A479:D479"/>
    <mergeCell ref="A31:B31"/>
    <mergeCell ref="A67:B67"/>
    <mergeCell ref="A139:B139"/>
    <mergeCell ref="A239:B239"/>
    <mergeCell ref="A430:B430"/>
    <mergeCell ref="A460:Q460"/>
    <mergeCell ref="A461:D461"/>
    <mergeCell ref="A477:F477"/>
    <mergeCell ref="A435:Q435"/>
    <mergeCell ref="A442:B442"/>
    <mergeCell ref="A447:B447"/>
    <mergeCell ref="A455:B455"/>
    <mergeCell ref="A456:D456"/>
    <mergeCell ref="A394:B394"/>
    <mergeCell ref="A397:B397"/>
    <mergeCell ref="A400:B400"/>
    <mergeCell ref="A411:B411"/>
    <mergeCell ref="A428:B428"/>
    <mergeCell ref="A431:D431"/>
    <mergeCell ref="A373:Q373"/>
    <mergeCell ref="A377:B377"/>
    <mergeCell ref="A385:B385"/>
    <mergeCell ref="A386:D386"/>
    <mergeCell ref="A390:Q390"/>
    <mergeCell ref="A356:B356"/>
    <mergeCell ref="A358:B358"/>
    <mergeCell ref="A366:B366"/>
    <mergeCell ref="A369:D369"/>
    <mergeCell ref="A340:B340"/>
    <mergeCell ref="A342:B342"/>
    <mergeCell ref="A345:B345"/>
    <mergeCell ref="A346:D346"/>
    <mergeCell ref="A350:Q350"/>
    <mergeCell ref="A352:B352"/>
    <mergeCell ref="A368:B368"/>
    <mergeCell ref="A328:D328"/>
    <mergeCell ref="A332:Q332"/>
    <mergeCell ref="A336:B336"/>
    <mergeCell ref="A338:B338"/>
    <mergeCell ref="A302:Q302"/>
    <mergeCell ref="A304:B304"/>
    <mergeCell ref="A308:B308"/>
    <mergeCell ref="A311:B311"/>
    <mergeCell ref="A327:B327"/>
    <mergeCell ref="A281:B281"/>
    <mergeCell ref="A283:B283"/>
    <mergeCell ref="A286:B286"/>
    <mergeCell ref="A297:B297"/>
    <mergeCell ref="A298:D298"/>
    <mergeCell ref="A225:B225"/>
    <mergeCell ref="A236:B236"/>
    <mergeCell ref="A242:D242"/>
    <mergeCell ref="A246:Q246"/>
    <mergeCell ref="A276:B276"/>
    <mergeCell ref="A278:B278"/>
    <mergeCell ref="A241:B241"/>
    <mergeCell ref="A216:B216"/>
    <mergeCell ref="A218:B218"/>
    <mergeCell ref="A220:B220"/>
    <mergeCell ref="A183:B183"/>
    <mergeCell ref="A193:B193"/>
    <mergeCell ref="A208:D208"/>
    <mergeCell ref="A212:Q212"/>
    <mergeCell ref="A170:B170"/>
    <mergeCell ref="A172:B172"/>
    <mergeCell ref="A174:B174"/>
    <mergeCell ref="A176:B176"/>
    <mergeCell ref="A178:B178"/>
    <mergeCell ref="A195:B195"/>
    <mergeCell ref="A197:B197"/>
    <mergeCell ref="A199:B199"/>
    <mergeCell ref="A201:B201"/>
    <mergeCell ref="A203:B203"/>
    <mergeCell ref="A205:B205"/>
    <mergeCell ref="A207:B207"/>
    <mergeCell ref="A160:D160"/>
    <mergeCell ref="A164:Q164"/>
    <mergeCell ref="A168:B168"/>
    <mergeCell ref="A125:B125"/>
    <mergeCell ref="A127:B127"/>
    <mergeCell ref="A129:B129"/>
    <mergeCell ref="A136:B136"/>
    <mergeCell ref="A114:B114"/>
    <mergeCell ref="A117:B117"/>
    <mergeCell ref="A120:B120"/>
    <mergeCell ref="A122:B122"/>
    <mergeCell ref="A141:B141"/>
    <mergeCell ref="A143:B143"/>
    <mergeCell ref="A145:B145"/>
    <mergeCell ref="A147:B147"/>
    <mergeCell ref="A149:B149"/>
    <mergeCell ref="A151:B151"/>
    <mergeCell ref="A153:B153"/>
    <mergeCell ref="A155:B155"/>
    <mergeCell ref="A157:B157"/>
    <mergeCell ref="A159:B159"/>
    <mergeCell ref="A55:B55"/>
    <mergeCell ref="A65:B65"/>
    <mergeCell ref="A68:D68"/>
    <mergeCell ref="A72:Q72"/>
    <mergeCell ref="A42:B42"/>
    <mergeCell ref="A46:B46"/>
    <mergeCell ref="A49:B49"/>
    <mergeCell ref="A32:D32"/>
    <mergeCell ref="A36:Q36"/>
    <mergeCell ref="A38:B38"/>
    <mergeCell ref="A40:B40"/>
    <mergeCell ref="A29:B29"/>
    <mergeCell ref="A5:Q5"/>
    <mergeCell ref="A17:B17"/>
    <mergeCell ref="A24:B24"/>
    <mergeCell ref="A26:B26"/>
    <mergeCell ref="I3:I4"/>
    <mergeCell ref="J3:J4"/>
    <mergeCell ref="K3:O3"/>
    <mergeCell ref="P3:P4"/>
    <mergeCell ref="Q3:Q4"/>
    <mergeCell ref="N1:Q1"/>
    <mergeCell ref="A2:Q2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type="list" allowBlank="1" showInputMessage="1" showErrorMessage="1" promptTitle="эл. аукцион; эл. конкурс" sqref="Q11 Q13 Q17" xr:uid="{00000000-0002-0000-0000-000000000000}">
      <formula1>"эл. аукцион, эл. конкурс"</formula1>
    </dataValidation>
  </dataValidations>
  <pageMargins left="0.25" right="0.25" top="0.75" bottom="0.75" header="0.3" footer="0.3"/>
  <pageSetup paperSize="9" scale="24" fitToHeight="0" orientation="landscape" r:id="rId1"/>
  <rowBreaks count="1" manualBreakCount="1">
    <brk id="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10</v>
      </c>
    </row>
    <row r="3" spans="2:2" ht="31.5" x14ac:dyDescent="0.25">
      <c r="B3" s="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 </vt:lpstr>
      <vt:lpstr>Лист2</vt:lpstr>
      <vt:lpstr>'2026_ЦЗ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2024-01-15T13:25:52Z</cp:lastPrinted>
  <dcterms:created xsi:type="dcterms:W3CDTF">2021-07-02T07:35:59Z</dcterms:created>
  <dcterms:modified xsi:type="dcterms:W3CDTF">2026-02-03T07:41:23Z</dcterms:modified>
</cp:coreProperties>
</file>