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0A044FFE-5A2E-4795-BC50-E2F6FB15C0B9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_ЦЗ" sheetId="1" r:id="rId1"/>
    <sheet name="Лист2" sheetId="4" state="hidden" r:id="rId2"/>
  </sheets>
  <definedNames>
    <definedName name="_xlnm.Print_Area" localSheetId="0">'2026_ЦЗ'!$A$1:$Q$23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47" i="1" l="1"/>
  <c r="L147" i="1"/>
  <c r="M147" i="1"/>
  <c r="N147" i="1"/>
  <c r="O147" i="1"/>
  <c r="J147" i="1"/>
  <c r="J146" i="1"/>
  <c r="J145" i="1"/>
  <c r="J144" i="1"/>
  <c r="K144" i="1"/>
  <c r="K146" i="1"/>
  <c r="L146" i="1"/>
  <c r="M146" i="1"/>
  <c r="N146" i="1"/>
  <c r="O146" i="1"/>
  <c r="K145" i="1"/>
  <c r="L145" i="1"/>
  <c r="M145" i="1"/>
  <c r="N145" i="1"/>
  <c r="O145" i="1"/>
  <c r="P145" i="1"/>
  <c r="L144" i="1"/>
  <c r="M144" i="1"/>
  <c r="N144" i="1"/>
  <c r="O144" i="1"/>
  <c r="P144" i="1"/>
  <c r="K139" i="1"/>
  <c r="K142" i="1"/>
  <c r="L142" i="1"/>
  <c r="M142" i="1"/>
  <c r="N142" i="1"/>
  <c r="O142" i="1"/>
  <c r="J142" i="1"/>
  <c r="L139" i="1"/>
  <c r="M139" i="1"/>
  <c r="N139" i="1"/>
  <c r="O139" i="1"/>
  <c r="J139" i="1"/>
  <c r="K137" i="1"/>
  <c r="K136" i="1"/>
  <c r="L136" i="1"/>
  <c r="M136" i="1"/>
  <c r="N136" i="1"/>
  <c r="O136" i="1"/>
  <c r="J136" i="1"/>
  <c r="K135" i="1"/>
  <c r="K134" i="1"/>
  <c r="L134" i="1"/>
  <c r="M134" i="1"/>
  <c r="N134" i="1"/>
  <c r="O134" i="1"/>
  <c r="P134" i="1"/>
  <c r="J134" i="1"/>
  <c r="K133" i="1"/>
  <c r="K132" i="1"/>
  <c r="L132" i="1"/>
  <c r="M132" i="1"/>
  <c r="N132" i="1"/>
  <c r="O132" i="1"/>
  <c r="J132" i="1"/>
  <c r="K131" i="1"/>
  <c r="K130" i="1"/>
  <c r="L130" i="1"/>
  <c r="M130" i="1"/>
  <c r="N130" i="1"/>
  <c r="O130" i="1"/>
  <c r="J130" i="1"/>
  <c r="K129" i="1"/>
  <c r="K128" i="1"/>
  <c r="K122" i="1"/>
  <c r="K123" i="1"/>
  <c r="K126" i="1"/>
  <c r="L126" i="1"/>
  <c r="M126" i="1"/>
  <c r="N126" i="1"/>
  <c r="O126" i="1"/>
  <c r="J126" i="1"/>
  <c r="L123" i="1"/>
  <c r="M123" i="1"/>
  <c r="N123" i="1"/>
  <c r="O123" i="1"/>
  <c r="J123" i="1"/>
  <c r="L122" i="1"/>
  <c r="M122" i="1"/>
  <c r="N122" i="1"/>
  <c r="O122" i="1"/>
  <c r="J122" i="1"/>
  <c r="K121" i="1"/>
  <c r="K119" i="1"/>
  <c r="L119" i="1"/>
  <c r="M119" i="1"/>
  <c r="N119" i="1"/>
  <c r="O119" i="1"/>
  <c r="J119" i="1"/>
  <c r="K116" i="1"/>
  <c r="L116" i="1"/>
  <c r="M116" i="1"/>
  <c r="N116" i="1"/>
  <c r="O116" i="1"/>
  <c r="J116" i="1"/>
  <c r="K115" i="1"/>
  <c r="L115" i="1"/>
  <c r="M115" i="1"/>
  <c r="N115" i="1"/>
  <c r="O115" i="1"/>
  <c r="J115" i="1"/>
  <c r="K114" i="1"/>
  <c r="K113" i="1"/>
  <c r="L113" i="1"/>
  <c r="M113" i="1"/>
  <c r="N113" i="1"/>
  <c r="O113" i="1"/>
  <c r="J113" i="1"/>
  <c r="K112" i="1"/>
  <c r="K111" i="1"/>
  <c r="L111" i="1"/>
  <c r="M111" i="1"/>
  <c r="N111" i="1"/>
  <c r="O111" i="1"/>
  <c r="J111" i="1"/>
  <c r="K110" i="1"/>
  <c r="K109" i="1"/>
  <c r="K102" i="1"/>
  <c r="K107" i="1" s="1"/>
  <c r="L107" i="1"/>
  <c r="M107" i="1"/>
  <c r="N107" i="1"/>
  <c r="O107" i="1"/>
  <c r="P107" i="1"/>
  <c r="J107" i="1"/>
  <c r="L104" i="1"/>
  <c r="M104" i="1"/>
  <c r="N104" i="1"/>
  <c r="O104" i="1"/>
  <c r="P104" i="1"/>
  <c r="J104" i="1"/>
  <c r="L103" i="1"/>
  <c r="M103" i="1"/>
  <c r="N103" i="1"/>
  <c r="O103" i="1"/>
  <c r="K103" i="1"/>
  <c r="K104" i="1" s="1"/>
  <c r="K97" i="1"/>
  <c r="K100" i="1"/>
  <c r="L100" i="1"/>
  <c r="M100" i="1"/>
  <c r="N100" i="1"/>
  <c r="O100" i="1"/>
  <c r="J100" i="1"/>
  <c r="L97" i="1"/>
  <c r="M97" i="1"/>
  <c r="N97" i="1"/>
  <c r="O97" i="1"/>
  <c r="J97" i="1"/>
  <c r="K96" i="1"/>
  <c r="L96" i="1"/>
  <c r="M96" i="1"/>
  <c r="N96" i="1"/>
  <c r="O96" i="1"/>
  <c r="J96" i="1"/>
  <c r="K95" i="1"/>
  <c r="K94" i="1"/>
  <c r="K89" i="1"/>
  <c r="K92" i="1"/>
  <c r="L92" i="1"/>
  <c r="M92" i="1"/>
  <c r="N92" i="1"/>
  <c r="J92" i="1"/>
  <c r="L89" i="1"/>
  <c r="M89" i="1"/>
  <c r="N89" i="1"/>
  <c r="O89" i="1"/>
  <c r="P89" i="1"/>
  <c r="J89" i="1"/>
  <c r="K88" i="1"/>
  <c r="L88" i="1"/>
  <c r="M88" i="1"/>
  <c r="N88" i="1"/>
  <c r="O88" i="1"/>
  <c r="J88" i="1"/>
  <c r="K87" i="1"/>
  <c r="K86" i="1"/>
  <c r="K81" i="1"/>
  <c r="K84" i="1"/>
  <c r="L84" i="1"/>
  <c r="M84" i="1"/>
  <c r="N84" i="1"/>
  <c r="O84" i="1"/>
  <c r="J84" i="1"/>
  <c r="L81" i="1"/>
  <c r="M81" i="1"/>
  <c r="N81" i="1"/>
  <c r="O81" i="1"/>
  <c r="J81" i="1"/>
  <c r="K80" i="1"/>
  <c r="L80" i="1"/>
  <c r="M80" i="1"/>
  <c r="N80" i="1"/>
  <c r="O80" i="1"/>
  <c r="J80" i="1"/>
  <c r="K79" i="1"/>
  <c r="K78" i="1"/>
  <c r="L78" i="1"/>
  <c r="M78" i="1"/>
  <c r="N78" i="1"/>
  <c r="O78" i="1"/>
  <c r="J78" i="1"/>
  <c r="K77" i="1"/>
  <c r="K76" i="1"/>
  <c r="L76" i="1"/>
  <c r="M76" i="1"/>
  <c r="N76" i="1"/>
  <c r="O76" i="1"/>
  <c r="J76" i="1"/>
  <c r="K75" i="1"/>
  <c r="K73" i="1"/>
  <c r="L73" i="1"/>
  <c r="M73" i="1"/>
  <c r="N73" i="1"/>
  <c r="O73" i="1"/>
  <c r="J73" i="1"/>
  <c r="K70" i="1"/>
  <c r="L70" i="1"/>
  <c r="M70" i="1"/>
  <c r="N70" i="1"/>
  <c r="O70" i="1"/>
  <c r="J70" i="1"/>
  <c r="K69" i="1"/>
  <c r="L69" i="1"/>
  <c r="M69" i="1"/>
  <c r="N69" i="1"/>
  <c r="O69" i="1"/>
  <c r="J69" i="1"/>
  <c r="K68" i="1"/>
  <c r="K66" i="1"/>
  <c r="L66" i="1"/>
  <c r="M66" i="1"/>
  <c r="N66" i="1"/>
  <c r="O66" i="1"/>
  <c r="P66" i="1"/>
  <c r="J66" i="1"/>
  <c r="J63" i="1"/>
  <c r="J62" i="1"/>
  <c r="K61" i="1"/>
  <c r="K62" i="1" s="1"/>
  <c r="L62" i="1"/>
  <c r="M62" i="1"/>
  <c r="N62" i="1"/>
  <c r="O62" i="1"/>
  <c r="K56" i="1"/>
  <c r="K59" i="1"/>
  <c r="L59" i="1"/>
  <c r="M59" i="1"/>
  <c r="N59" i="1"/>
  <c r="O59" i="1"/>
  <c r="J59" i="1"/>
  <c r="J56" i="1"/>
  <c r="K55" i="1"/>
  <c r="L55" i="1"/>
  <c r="M55" i="1"/>
  <c r="N55" i="1"/>
  <c r="O55" i="1"/>
  <c r="J55" i="1"/>
  <c r="K54" i="1"/>
  <c r="K53" i="1"/>
  <c r="L53" i="1"/>
  <c r="M53" i="1"/>
  <c r="N53" i="1"/>
  <c r="O53" i="1"/>
  <c r="J53" i="1"/>
  <c r="K52" i="1"/>
  <c r="K51" i="1"/>
  <c r="K50" i="1"/>
  <c r="K49" i="1"/>
  <c r="K48" i="1"/>
  <c r="L48" i="1"/>
  <c r="M48" i="1"/>
  <c r="N48" i="1"/>
  <c r="O48" i="1"/>
  <c r="J48" i="1"/>
  <c r="K47" i="1"/>
  <c r="J42" i="1"/>
  <c r="J45" i="1"/>
  <c r="K45" i="1"/>
  <c r="L45" i="1"/>
  <c r="M45" i="1"/>
  <c r="N45" i="1"/>
  <c r="O45" i="1"/>
  <c r="K44" i="1"/>
  <c r="L44" i="1"/>
  <c r="M44" i="1"/>
  <c r="N44" i="1"/>
  <c r="O44" i="1"/>
  <c r="J44" i="1"/>
  <c r="K43" i="1"/>
  <c r="L43" i="1"/>
  <c r="M43" i="1"/>
  <c r="N43" i="1"/>
  <c r="O43" i="1"/>
  <c r="J43" i="1"/>
  <c r="K42" i="1"/>
  <c r="L42" i="1"/>
  <c r="M42" i="1"/>
  <c r="N42" i="1"/>
  <c r="O42" i="1"/>
  <c r="P42" i="1"/>
  <c r="K41" i="1"/>
  <c r="L41" i="1"/>
  <c r="M41" i="1"/>
  <c r="N41" i="1"/>
  <c r="O41" i="1"/>
  <c r="J41" i="1"/>
  <c r="K40" i="1"/>
  <c r="K38" i="1"/>
  <c r="K39" i="1" s="1"/>
  <c r="L39" i="1"/>
  <c r="M39" i="1"/>
  <c r="N39" i="1"/>
  <c r="O39" i="1"/>
  <c r="J39" i="1"/>
  <c r="K37" i="1"/>
  <c r="L37" i="1"/>
  <c r="M37" i="1"/>
  <c r="N37" i="1"/>
  <c r="O37" i="1"/>
  <c r="J37" i="1"/>
  <c r="K36" i="1"/>
  <c r="K35" i="1"/>
  <c r="K34" i="1"/>
  <c r="L34" i="1"/>
  <c r="M34" i="1"/>
  <c r="N34" i="1"/>
  <c r="O34" i="1"/>
  <c r="J34" i="1"/>
  <c r="K33" i="1"/>
  <c r="K32" i="1"/>
  <c r="L32" i="1"/>
  <c r="M32" i="1"/>
  <c r="N32" i="1"/>
  <c r="O32" i="1"/>
  <c r="J32" i="1"/>
  <c r="K31" i="1"/>
  <c r="K30" i="1"/>
  <c r="K29" i="1"/>
  <c r="K28" i="1"/>
  <c r="K27" i="1"/>
  <c r="L28" i="1"/>
  <c r="M28" i="1"/>
  <c r="N28" i="1"/>
  <c r="O28" i="1"/>
  <c r="J28" i="1"/>
  <c r="K26" i="1"/>
  <c r="K25" i="1"/>
  <c r="K20" i="1"/>
  <c r="K23" i="1"/>
  <c r="L23" i="1"/>
  <c r="M23" i="1"/>
  <c r="N23" i="1"/>
  <c r="O23" i="1"/>
  <c r="J23" i="1"/>
  <c r="K22" i="1"/>
  <c r="L22" i="1"/>
  <c r="M22" i="1"/>
  <c r="N22" i="1"/>
  <c r="O22" i="1"/>
  <c r="P22" i="1"/>
  <c r="J22" i="1"/>
  <c r="L20" i="1"/>
  <c r="M20" i="1"/>
  <c r="N20" i="1"/>
  <c r="O20" i="1"/>
  <c r="J20" i="1"/>
  <c r="K17" i="1"/>
  <c r="K19" i="1" s="1"/>
  <c r="L19" i="1"/>
  <c r="M19" i="1"/>
  <c r="N19" i="1"/>
  <c r="O19" i="1"/>
  <c r="J19" i="1"/>
  <c r="K18" i="1"/>
  <c r="K16" i="1"/>
  <c r="L16" i="1"/>
  <c r="M16" i="1"/>
  <c r="N16" i="1"/>
  <c r="O16" i="1"/>
  <c r="J16" i="1"/>
  <c r="K15" i="1"/>
  <c r="K14" i="1"/>
  <c r="K13" i="1"/>
  <c r="K12" i="1"/>
  <c r="L12" i="1"/>
  <c r="M12" i="1"/>
  <c r="N12" i="1"/>
  <c r="O12" i="1"/>
  <c r="J12" i="1"/>
  <c r="K11" i="1"/>
  <c r="K10" i="1"/>
  <c r="K9" i="1"/>
  <c r="K8" i="1"/>
  <c r="K7" i="1"/>
  <c r="K6" i="1"/>
  <c r="N138" i="1" l="1"/>
  <c r="M138" i="1"/>
  <c r="J138" i="1"/>
  <c r="J103" i="1"/>
  <c r="O92" i="1"/>
  <c r="N63" i="1"/>
  <c r="M63" i="1"/>
  <c r="N56" i="1"/>
  <c r="M56" i="1"/>
  <c r="O56" i="1"/>
  <c r="L56" i="1"/>
  <c r="L63" i="1" l="1"/>
  <c r="K63" i="1" s="1"/>
  <c r="O63" i="1"/>
  <c r="O138" i="1"/>
  <c r="L138" i="1" l="1"/>
  <c r="K138" i="1" l="1"/>
</calcChain>
</file>

<file path=xl/sharedStrings.xml><?xml version="1.0" encoding="utf-8"?>
<sst xmlns="http://schemas.openxmlformats.org/spreadsheetml/2006/main" count="529" uniqueCount="205">
  <si>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</si>
  <si>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</si>
  <si>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</si>
  <si>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</si>
  <si>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</si>
  <si>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</si>
  <si>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</si>
  <si>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</si>
  <si>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</si>
  <si>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</si>
  <si>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</si>
  <si>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</si>
  <si>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</si>
  <si>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</si>
  <si>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</si>
  <si>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</si>
  <si>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</si>
  <si>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</si>
  <si>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</si>
  <si>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-</t>
  </si>
  <si>
    <t>75.00.19.000</t>
  </si>
  <si>
    <t>январь</t>
  </si>
  <si>
    <t>71.12.35.110</t>
  </si>
  <si>
    <t>Оказание услуг по оценке рыночной стоимости объектов муниципальной собственности и прав на них</t>
  </si>
  <si>
    <t>74.90.12.122</t>
  </si>
  <si>
    <t>253480300250048030100100160017490244</t>
  </si>
  <si>
    <t>253480300250048030100100120017112244</t>
  </si>
  <si>
    <t>253480300250048030100100030017500244</t>
  </si>
  <si>
    <t>253480300250048030100100110017112244</t>
  </si>
  <si>
    <t>эл. аукцион</t>
  </si>
  <si>
    <t>Поставка наградной продукции</t>
  </si>
  <si>
    <t>253480300250048030100100200013213244</t>
  </si>
  <si>
    <t>253480300250048030100100130016831244</t>
  </si>
  <si>
    <t>32.13.10.120</t>
  </si>
  <si>
    <t>февраль</t>
  </si>
  <si>
    <t>Поставка ежедневников</t>
  </si>
  <si>
    <t>253480300250048030100100210011723244</t>
  </si>
  <si>
    <t>17.23</t>
  </si>
  <si>
    <t>49.31.21.110</t>
  </si>
  <si>
    <t>июнь</t>
  </si>
  <si>
    <t>253480300250048030100100440014931244</t>
  </si>
  <si>
    <t>253480300250048030100100780014931244</t>
  </si>
  <si>
    <t>декабрь</t>
  </si>
  <si>
    <t>253480300250048030100100790019511244</t>
  </si>
  <si>
    <t>95.11.</t>
  </si>
  <si>
    <t>Отдел городского хозяйства администрации Данковского муниципального района</t>
  </si>
  <si>
    <t>253480301019448030100100100014211244</t>
  </si>
  <si>
    <t>42.11.20.300</t>
  </si>
  <si>
    <t>Контейнеры для твердых бытовых отходов</t>
  </si>
  <si>
    <t>253480301019448030100100170012920244</t>
  </si>
  <si>
    <t>29.20.21.129</t>
  </si>
  <si>
    <t>март</t>
  </si>
  <si>
    <t xml:space="preserve">Выполнение работ, связанных с осуществлением регулярных перевозок пассажиров и багажа автомобильным транспортом, по муниципальным маршрутам по регулируемым тарифам для нужд городского поселения город Данков </t>
  </si>
  <si>
    <t>253480301019448030100100260014931244</t>
  </si>
  <si>
    <t>Поставка незамерзающей жидкости</t>
  </si>
  <si>
    <t>253480301051848030100100020012041244</t>
  </si>
  <si>
    <t>Муниципальное бюджетное учреждение «Чистый город»</t>
  </si>
  <si>
    <t>20.41.32.112</t>
  </si>
  <si>
    <t>01.30.10.121</t>
  </si>
  <si>
    <t>Поставка цветочной рассады для нужд муниципального образования</t>
  </si>
  <si>
    <t>253480301051848030100100130010130244</t>
  </si>
  <si>
    <t xml:space="preserve">253480301051848030100100280013291244 </t>
  </si>
  <si>
    <t>32.21.</t>
  </si>
  <si>
    <t>Поставка кистей технических</t>
  </si>
  <si>
    <t>Поставка лески для триммера</t>
  </si>
  <si>
    <t>253480301051848030100100060012060244</t>
  </si>
  <si>
    <t>20.60</t>
  </si>
  <si>
    <t>253480301051848030100100040011412244</t>
  </si>
  <si>
    <t>Поставка перчаток</t>
  </si>
  <si>
    <t xml:space="preserve">Поставка мусорных пакетов 
</t>
  </si>
  <si>
    <t xml:space="preserve">253480301051848030100100110012222244 </t>
  </si>
  <si>
    <t>22.22.</t>
  </si>
  <si>
    <t>14.12.30.150</t>
  </si>
  <si>
    <t xml:space="preserve">Бумага для офисной техники
</t>
  </si>
  <si>
    <t>253480301051848030100100430011712244</t>
  </si>
  <si>
    <t>17.12.14.110</t>
  </si>
  <si>
    <t>июль</t>
  </si>
  <si>
    <t xml:space="preserve">Поставка щебня 
</t>
  </si>
  <si>
    <t>253480301051848030100100400010812244</t>
  </si>
  <si>
    <t>08.12.12.140</t>
  </si>
  <si>
    <t xml:space="preserve">Поставка соли технической
</t>
  </si>
  <si>
    <t>253480301051848030100100190010893244</t>
  </si>
  <si>
    <t>08.93.10.115</t>
  </si>
  <si>
    <t>август</t>
  </si>
  <si>
    <t xml:space="preserve">Поставка песка строительного
</t>
  </si>
  <si>
    <t>253480301051848030100100200010812244</t>
  </si>
  <si>
    <t>08.12.11.130</t>
  </si>
  <si>
    <t>253480301051848030100100470012222244</t>
  </si>
  <si>
    <t>22.22.11.190</t>
  </si>
  <si>
    <t>сентябоь</t>
  </si>
  <si>
    <t xml:space="preserve">Поставка автомобильных масел и охлаждающей жидкости
</t>
  </si>
  <si>
    <t>20.59.43.120</t>
  </si>
  <si>
    <t>октябрь</t>
  </si>
  <si>
    <t xml:space="preserve">Поставка шин
</t>
  </si>
  <si>
    <t>253480301051848030100100500012211244</t>
  </si>
  <si>
    <t>253480301051848030100100490010000244</t>
  </si>
  <si>
    <t>22.11.13.110</t>
  </si>
  <si>
    <t>253480301051848030100100520012599244</t>
  </si>
  <si>
    <t>22.29.25.000</t>
  </si>
  <si>
    <t>ноябрь</t>
  </si>
  <si>
    <t xml:space="preserve">Поставка автомобильного топлива 
</t>
  </si>
  <si>
    <t>243480301051848030100100550011920244</t>
  </si>
  <si>
    <t>19.20</t>
  </si>
  <si>
    <t>253480301019448030100100030014211244</t>
  </si>
  <si>
    <t>42.11.20.200</t>
  </si>
  <si>
    <t xml:space="preserve">Проведение экспертизы объемов и качества выполненных работ по ремонту автомобильных дорог </t>
  </si>
  <si>
    <t>71.20.19</t>
  </si>
  <si>
    <t>апрель</t>
  </si>
  <si>
    <t>253480301019448030100100170017120244</t>
  </si>
  <si>
    <t>Выполнение работ по ремонту дорог на территории города Данкова в 2025 году</t>
  </si>
  <si>
    <t>Актуализация проекта организации дорожного движения улично-дорожной сети</t>
  </si>
  <si>
    <t>71.20</t>
  </si>
  <si>
    <t>253480301019448030100100100017120244</t>
  </si>
  <si>
    <t>Приобретение дорожных знаков</t>
  </si>
  <si>
    <t>25.99</t>
  </si>
  <si>
    <t>253480301019448030100100000012599244</t>
  </si>
  <si>
    <t>Ограждение тротуаров в районе пер. Спортивного, ул. Молодежной</t>
  </si>
  <si>
    <t>25348030105184803010010000011920244</t>
  </si>
  <si>
    <t>253480300319748030100100030011712244</t>
  </si>
  <si>
    <t>май</t>
  </si>
  <si>
    <t xml:space="preserve">Поставка бумаги для офисной техники
</t>
  </si>
  <si>
    <t>253480301019448030100000000014329244</t>
  </si>
  <si>
    <t>43.29.12.110</t>
  </si>
  <si>
    <t>Муниципальный заказчик МБУ «Данков-сервис»</t>
  </si>
  <si>
    <t>Оказание услуг по акарицидной (противоклещевой) обработке территорий</t>
  </si>
  <si>
    <t>253480301007448030100100030018129244</t>
  </si>
  <si>
    <t>81.29</t>
  </si>
  <si>
    <t xml:space="preserve">Оказание услуг по организации спасательного поста в месте массового отдыха у воды в районе ул.Ватутина г.Данкова Липецкой области
</t>
  </si>
  <si>
    <t>253480301007448030100100040018425244</t>
  </si>
  <si>
    <t>84.25.19.110</t>
  </si>
  <si>
    <t xml:space="preserve">Оказание услуг по техническому обслуживанию и
 ремонту автотранспортных средств
</t>
  </si>
  <si>
    <t>45.20</t>
  </si>
  <si>
    <t>Всего 2 закупки</t>
  </si>
  <si>
    <t>Всего 3 закупки</t>
  </si>
  <si>
    <t>253480301007448030100100000011920244</t>
  </si>
  <si>
    <t>253480301021148030100100050011920244</t>
  </si>
  <si>
    <t>253480301021148030100100020014520244</t>
  </si>
  <si>
    <t>19.20.21</t>
  </si>
  <si>
    <t>253480301007448030100100000011712244</t>
  </si>
  <si>
    <t>253480301021148030100100050011712244</t>
  </si>
  <si>
    <t>0 закупок в рамках нац.проектов</t>
  </si>
  <si>
    <t>Администраци Данковского муниципального округа</t>
  </si>
  <si>
    <t>Управление образования администрации Данковского муниципального округа Липецкой области</t>
  </si>
  <si>
    <t>Муниципальное казенное учреждение «Служба по обеспечению деятельности органов местного самоуправления и муниципальных учреждений Данковского округа»</t>
  </si>
  <si>
    <t>0 закупок в рамках гос.программы</t>
  </si>
  <si>
    <t>10 закупок, относящиеся к категории "Прочие"</t>
  </si>
  <si>
    <t>Всего 1 закупка</t>
  </si>
  <si>
    <t>7 закупок, относящиеся к категории "Прочие"</t>
  </si>
  <si>
    <t>Всего 4 закупки</t>
  </si>
  <si>
    <t>Итого 6 закупок для 3 заказчиков, в т.ч.</t>
  </si>
  <si>
    <t>1 закупа относящиеся к категории "Прочие"</t>
  </si>
  <si>
    <t>Итого 3 закупки для 3 заказчиков, в т.ч.</t>
  </si>
  <si>
    <t>3 закупки, относящиеся к категории "Прочие"</t>
  </si>
  <si>
    <t>6 закупок, относящиеся к категории "Прочие"</t>
  </si>
  <si>
    <t>Итого 2 закупки для 1 заказчика, в т.ч.</t>
  </si>
  <si>
    <t>2 закупки, относящиеся к категории "Прочие"</t>
  </si>
  <si>
    <t>Итого 4 закупки для 3 заказчиков, в т.ч.</t>
  </si>
  <si>
    <t>4 закупки, относящиеся к категории "Прочие"</t>
  </si>
  <si>
    <t>Итого 1 закупка для 1 заказчика, в т.ч.</t>
  </si>
  <si>
    <t>Итого 6 закупок для 4 заказчиков, в т.ч.</t>
  </si>
  <si>
    <t>Строительство" Физкультурно-оздоровительный комплекс по адресу Липецкая область, г. Данков, ул.Островского, Земельный участок 4/1".</t>
  </si>
  <si>
    <t xml:space="preserve">Строительство МЖК пос. Южный, Липецкая область, Данковский муниципальный район, г.Данков  </t>
  </si>
  <si>
    <t>Всего 6 закупок</t>
  </si>
  <si>
    <t>Реконструкция автомобильной дороги Требунки прим. к а/д Воскресенское-Данков</t>
  </si>
  <si>
    <t>263480300250048030100100100014211414</t>
  </si>
  <si>
    <t>42.11.20.100</t>
  </si>
  <si>
    <t>Итого 11 закупок для 3 заказчиков, в т.ч.</t>
  </si>
  <si>
    <t>1 закупка в рамках гос.программы</t>
  </si>
  <si>
    <t>эл.конкурс</t>
  </si>
  <si>
    <t>2 закупки в рамках нац.проектов</t>
  </si>
  <si>
    <t xml:space="preserve">Капитальный ремонт МБОУ лицей №4 г.Данкова
</t>
  </si>
  <si>
    <t>МБОУ Лицей № 4 города Данкова</t>
  </si>
  <si>
    <t xml:space="preserve">Капитальный ремонт МБОУ СОШ № 1 г.Данкова 
</t>
  </si>
  <si>
    <t xml:space="preserve">МБОУ СОШ № 1 города Данкова </t>
  </si>
  <si>
    <t>Итого 11 закупок для 7 заказчиков, в т.ч.</t>
  </si>
  <si>
    <t>2 закупки в рамках гос.программы</t>
  </si>
  <si>
    <t>Выполнение кадастровых работ по межеванию земельных участков, определению координат с сопровождением постановки на государственный кадастровый учет (город)</t>
  </si>
  <si>
    <t>Выполнение кадастровых работ по межеванию земельных участков, определению координат с сопровождением постановки на государственный кадастровый учет</t>
  </si>
  <si>
    <r>
      <t xml:space="preserve">График централизованного определения поставщика (подрядчика, исполнителя) закупок товаров (работ, услуг) на 2026 год, 
осуществляемого МКУ "Центр финансовых компетенций" Данковского муниципального района
по состоянию на 01.01.2026 год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</si>
  <si>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федеральный 
бюджет, руб.</t>
  </si>
  <si>
    <t xml:space="preserve">Заместитель главы администрации -начальник отдела финансов  Данковского муниципального района 
Е.В. Бойкова    </t>
  </si>
  <si>
    <t>На выполнение работ, связанных с осуществлением регулярных перевозок пассажиров и багажа автомобильным транспортом по муниципальным маршрутам по регулируемым тарифам для нужд Данковского муниципального района Липецкой области</t>
  </si>
  <si>
    <t>Заправка картриджей</t>
  </si>
  <si>
    <t>Поставка канцелярских товаров</t>
  </si>
  <si>
    <t xml:space="preserve">Выполнение работ по нанесению горизонтальной дорожной разметки механизированным способом на улично-дорожной сети г. Данкова  </t>
  </si>
  <si>
    <t>ВСЕГО 2026</t>
  </si>
  <si>
    <t>Итого 44 закупки для 27 заказчиков, в т.ч.</t>
  </si>
  <si>
    <t>44 закупки, относящиеся к категории "Прочие"</t>
  </si>
  <si>
    <t>Оказание услуг по отлову и транспортировке, клинический осмотр, карантинирование, содержание в приюте, стерилизация, кастрация, вакцинация, маркирование, возврат на прежние места обитания, умерщвление, утилизация, животных без владельцев на территории Данковского муниципального района</t>
  </si>
  <si>
    <t>Государственная программа "Развитие образования Липецкой области</t>
  </si>
  <si>
    <t>Государственная программа "Развитие транспортной системы Липецкой области"</t>
  </si>
  <si>
    <t>Национальный проект "Инфраструктура для жизни"</t>
  </si>
  <si>
    <t>Федеральный проект "Развитие инфраструктуры в населенных пунктах"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</si>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</sst>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5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0" fontId="2" fillId="3" borderId="0" xfId="0" applyFont="1" applyFill="1"/>
    <xf numFmtId="166" fontId="14" fillId="2" borderId="7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/>
    <xf numFmtId="166" fontId="14" fillId="2" borderId="7" xfId="0" applyNumberFormat="1" applyFont="1" applyFill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right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0" fontId="16" fillId="3" borderId="2" xfId="0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8" fillId="3" borderId="0" xfId="0" applyFont="1" applyFill="1"/>
    <xf numFmtId="49" fontId="16" fillId="3" borderId="11" xfId="0" applyNumberFormat="1" applyFont="1" applyFill="1" applyBorder="1" applyAlignment="1">
      <alignment horizontal="center" vertical="center" wrapText="1"/>
    </xf>
    <xf numFmtId="4" fontId="16" fillId="3" borderId="11" xfId="0" applyNumberFormat="1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9" fontId="16" fillId="3" borderId="5" xfId="0" applyNumberFormat="1" applyFont="1" applyFill="1" applyBorder="1" applyAlignment="1">
      <alignment horizontal="center" vertical="center" wrapText="1"/>
    </xf>
    <xf numFmtId="4" fontId="16" fillId="3" borderId="5" xfId="0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49" fontId="16" fillId="3" borderId="27" xfId="0" applyNumberFormat="1" applyFont="1" applyFill="1" applyBorder="1" applyAlignment="1">
      <alignment horizontal="center" vertical="center" wrapText="1"/>
    </xf>
    <xf numFmtId="4" fontId="16" fillId="3" borderId="27" xfId="0" applyNumberFormat="1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16" fontId="16" fillId="0" borderId="2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49" fontId="16" fillId="0" borderId="24" xfId="0" applyNumberFormat="1" applyFont="1" applyBorder="1" applyAlignment="1">
      <alignment horizontal="center" vertical="center" wrapText="1"/>
    </xf>
    <xf numFmtId="4" fontId="16" fillId="0" borderId="27" xfId="0" applyNumberFormat="1" applyFont="1" applyBorder="1" applyAlignment="1">
      <alignment horizontal="center" vertical="center" wrapText="1"/>
    </xf>
    <xf numFmtId="165" fontId="16" fillId="0" borderId="27" xfId="0" applyNumberFormat="1" applyFont="1" applyBorder="1" applyAlignment="1">
      <alignment horizontal="center" vertical="center" wrapText="1"/>
    </xf>
    <xf numFmtId="0" fontId="21" fillId="6" borderId="27" xfId="0" applyFont="1" applyFill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49" fontId="21" fillId="6" borderId="24" xfId="0" applyNumberFormat="1" applyFont="1" applyFill="1" applyBorder="1" applyAlignment="1">
      <alignment horizontal="center" vertical="center" wrapText="1"/>
    </xf>
    <xf numFmtId="0" fontId="22" fillId="6" borderId="0" xfId="0" applyFont="1" applyFill="1"/>
    <xf numFmtId="0" fontId="22" fillId="3" borderId="0" xfId="0" applyFont="1" applyFill="1"/>
    <xf numFmtId="0" fontId="20" fillId="6" borderId="11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49" fontId="20" fillId="6" borderId="2" xfId="0" applyNumberFormat="1" applyFont="1" applyFill="1" applyBorder="1" applyAlignment="1">
      <alignment horizontal="center" vertical="center" wrapText="1"/>
    </xf>
    <xf numFmtId="4" fontId="20" fillId="6" borderId="2" xfId="0" applyNumberFormat="1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4" fontId="20" fillId="6" borderId="11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49" fontId="18" fillId="5" borderId="25" xfId="0" applyNumberFormat="1" applyFont="1" applyFill="1" applyBorder="1" applyAlignment="1">
      <alignment horizontal="center" vertical="center" wrapText="1"/>
    </xf>
    <xf numFmtId="4" fontId="18" fillId="5" borderId="2" xfId="0" applyNumberFormat="1" applyFont="1" applyFill="1" applyBorder="1" applyAlignment="1">
      <alignment horizontal="center" vertical="center" wrapText="1"/>
    </xf>
    <xf numFmtId="165" fontId="18" fillId="5" borderId="2" xfId="0" applyNumberFormat="1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0" fontId="23" fillId="5" borderId="0" xfId="0" applyFont="1" applyFill="1"/>
    <xf numFmtId="0" fontId="23" fillId="3" borderId="0" xfId="0" applyFont="1" applyFill="1"/>
    <xf numFmtId="165" fontId="20" fillId="6" borderId="27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4" fontId="16" fillId="3" borderId="6" xfId="0" applyNumberFormat="1" applyFont="1" applyFill="1" applyBorder="1" applyAlignment="1">
      <alignment horizontal="center" vertical="center" wrapText="1"/>
    </xf>
    <xf numFmtId="49" fontId="16" fillId="3" borderId="26" xfId="0" applyNumberFormat="1" applyFont="1" applyFill="1" applyBorder="1" applyAlignment="1">
      <alignment horizontal="center" vertical="center" wrapText="1"/>
    </xf>
    <xf numFmtId="49" fontId="20" fillId="6" borderId="2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horizontal="center" vertical="center"/>
    </xf>
    <xf numFmtId="4" fontId="11" fillId="0" borderId="30" xfId="0" applyNumberFormat="1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4" fontId="2" fillId="0" borderId="3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 wrapText="1"/>
    </xf>
    <xf numFmtId="0" fontId="2" fillId="7" borderId="0" xfId="0" applyFont="1" applyFill="1"/>
    <xf numFmtId="166" fontId="16" fillId="3" borderId="10" xfId="0" applyNumberFormat="1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0" fillId="0" borderId="23" xfId="0" applyBorder="1"/>
    <xf numFmtId="0" fontId="1" fillId="4" borderId="28" xfId="0" applyFont="1" applyFill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166" fontId="14" fillId="2" borderId="17" xfId="0" applyNumberFormat="1" applyFont="1" applyFill="1" applyBorder="1" applyAlignment="1">
      <alignment horizontal="left" vertical="center" wrapText="1"/>
    </xf>
    <xf numFmtId="166" fontId="14" fillId="2" borderId="18" xfId="0" applyNumberFormat="1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166" fontId="16" fillId="3" borderId="10" xfId="0" applyNumberFormat="1" applyFont="1" applyFill="1" applyBorder="1" applyAlignment="1">
      <alignment horizontal="center" vertical="center" wrapText="1"/>
    </xf>
    <xf numFmtId="166" fontId="16" fillId="3" borderId="11" xfId="0" applyNumberFormat="1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X147"/>
  <sheetViews>
    <sheetView tabSelected="1" topLeftCell="A130" zoomScale="50" zoomScaleNormal="50" zoomScaleSheetLayoutView="40" workbookViewId="0">
      <selection activeCell="H128" sqref="H128"/>
    </sheetView>
  </sheetViews>
  <sheetFormatPr defaultColWidth="9.140625" defaultRowHeight="15" x14ac:dyDescent="0.25"/>
  <cols>
    <col min="1" max="1" width="9.140625" style="24"/>
    <col min="2" max="2" width="54" style="5" customWidth="1"/>
    <col min="3" max="3" width="20" style="5" customWidth="1"/>
    <col min="4" max="4" width="82.5703125" style="24" customWidth="1"/>
    <col min="5" max="6" width="29.7109375" style="24" customWidth="1"/>
    <col min="7" max="7" width="34.5703125" style="2" customWidth="1"/>
    <col min="8" max="8" width="53.5703125" style="3" customWidth="1"/>
    <col min="9" max="9" width="32.5703125" style="24" customWidth="1"/>
    <col min="10" max="15" width="32.5703125" style="4" customWidth="1"/>
    <col min="16" max="16" width="28.28515625" style="4" hidden="1" customWidth="1"/>
    <col min="17" max="17" width="26.85546875" style="4" customWidth="1"/>
    <col min="18" max="18" width="16.28515625" style="1" bestFit="1" customWidth="1"/>
    <col min="19" max="16384" width="9.140625" style="1"/>
  </cols>
  <sheetData>
    <row r="1" spans="1:122" ht="90" customHeight="1" x14ac:dyDescent="0.25">
      <c r="M1" s="39"/>
      <c r="N1" s="124" t="s">
        <v>180</v>
      </c>
      <c r="O1" s="125"/>
      <c r="P1" s="125"/>
      <c r="Q1" s="125"/>
    </row>
    <row r="2" spans="1:122" ht="162" customHeight="1" thickBot="1" x14ac:dyDescent="0.3">
      <c r="A2" s="130" t="s">
        <v>178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22" ht="67.900000000000006" customHeight="1" x14ac:dyDescent="0.25">
      <c r="A3" s="134" t="s">
        <v>0</v>
      </c>
      <c r="B3" s="136" t="s">
        <v>1</v>
      </c>
      <c r="C3" s="136" t="s">
        <v>9</v>
      </c>
      <c r="D3" s="136" t="s">
        <v>15</v>
      </c>
      <c r="E3" s="136" t="s">
        <v>2</v>
      </c>
      <c r="F3" s="136" t="s">
        <v>6</v>
      </c>
      <c r="G3" s="136" t="s">
        <v>7</v>
      </c>
      <c r="H3" s="138" t="s">
        <v>3</v>
      </c>
      <c r="I3" s="136" t="s">
        <v>4</v>
      </c>
      <c r="J3" s="126" t="s">
        <v>5</v>
      </c>
      <c r="K3" s="131" t="s">
        <v>14</v>
      </c>
      <c r="L3" s="132"/>
      <c r="M3" s="132"/>
      <c r="N3" s="132"/>
      <c r="O3" s="133"/>
      <c r="P3" s="126" t="s">
        <v>8</v>
      </c>
      <c r="Q3" s="128" t="s">
        <v>16</v>
      </c>
    </row>
    <row r="4" spans="1:122" ht="139.15" customHeight="1" thickBot="1" x14ac:dyDescent="0.3">
      <c r="A4" s="135"/>
      <c r="B4" s="137"/>
      <c r="C4" s="137"/>
      <c r="D4" s="137"/>
      <c r="E4" s="137"/>
      <c r="F4" s="137"/>
      <c r="G4" s="137"/>
      <c r="H4" s="139"/>
      <c r="I4" s="137"/>
      <c r="J4" s="127"/>
      <c r="K4" s="25" t="s">
        <v>12</v>
      </c>
      <c r="L4" s="25" t="s">
        <v>179</v>
      </c>
      <c r="M4" s="25" t="s">
        <v>17</v>
      </c>
      <c r="N4" s="25" t="s">
        <v>18</v>
      </c>
      <c r="O4" s="25" t="s">
        <v>13</v>
      </c>
      <c r="P4" s="127"/>
      <c r="Q4" s="129"/>
    </row>
    <row r="5" spans="1:122" s="102" customFormat="1" ht="60" customHeight="1" thickBot="1" x14ac:dyDescent="0.3">
      <c r="A5" s="116" t="s">
        <v>193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8"/>
    </row>
    <row r="6" spans="1:122" ht="111.75" customHeight="1" x14ac:dyDescent="0.25">
      <c r="A6" s="28">
        <v>1</v>
      </c>
      <c r="B6" s="114" t="s">
        <v>141</v>
      </c>
      <c r="C6" s="114">
        <v>4803002500</v>
      </c>
      <c r="D6" s="40" t="s">
        <v>176</v>
      </c>
      <c r="E6" s="40" t="s">
        <v>19</v>
      </c>
      <c r="F6" s="40" t="s">
        <v>19</v>
      </c>
      <c r="G6" s="40" t="s">
        <v>19</v>
      </c>
      <c r="H6" s="41" t="s">
        <v>28</v>
      </c>
      <c r="I6" s="40" t="s">
        <v>22</v>
      </c>
      <c r="J6" s="42">
        <v>130000</v>
      </c>
      <c r="K6" s="42">
        <f t="shared" ref="K6:K11" si="0">SUM(L6:O6)</f>
        <v>130000</v>
      </c>
      <c r="L6" s="42">
        <v>0</v>
      </c>
      <c r="M6" s="42">
        <v>0</v>
      </c>
      <c r="N6" s="42">
        <v>130000</v>
      </c>
      <c r="O6" s="42">
        <v>0</v>
      </c>
      <c r="P6" s="42" t="s">
        <v>21</v>
      </c>
      <c r="Q6" s="92" t="s">
        <v>29</v>
      </c>
    </row>
    <row r="7" spans="1:122" ht="111.75" customHeight="1" x14ac:dyDescent="0.25">
      <c r="A7" s="28">
        <v>2</v>
      </c>
      <c r="B7" s="119"/>
      <c r="C7" s="119"/>
      <c r="D7" s="29" t="s">
        <v>188</v>
      </c>
      <c r="E7" s="29" t="s">
        <v>19</v>
      </c>
      <c r="F7" s="29" t="s">
        <v>19</v>
      </c>
      <c r="G7" s="29" t="s">
        <v>19</v>
      </c>
      <c r="H7" s="30" t="s">
        <v>27</v>
      </c>
      <c r="I7" s="29" t="s">
        <v>20</v>
      </c>
      <c r="J7" s="31">
        <v>1500000</v>
      </c>
      <c r="K7" s="31">
        <f t="shared" si="0"/>
        <v>1500000</v>
      </c>
      <c r="L7" s="31">
        <v>0</v>
      </c>
      <c r="M7" s="31">
        <v>0</v>
      </c>
      <c r="N7" s="31">
        <v>1500000</v>
      </c>
      <c r="O7" s="31">
        <v>0</v>
      </c>
      <c r="P7" s="32" t="s">
        <v>21</v>
      </c>
      <c r="Q7" s="33" t="s">
        <v>29</v>
      </c>
    </row>
    <row r="8" spans="1:122" ht="111.75" customHeight="1" x14ac:dyDescent="0.25">
      <c r="A8" s="28">
        <v>3</v>
      </c>
      <c r="B8" s="119"/>
      <c r="C8" s="119"/>
      <c r="D8" s="40" t="s">
        <v>177</v>
      </c>
      <c r="E8" s="29" t="s">
        <v>19</v>
      </c>
      <c r="F8" s="29" t="s">
        <v>19</v>
      </c>
      <c r="G8" s="29" t="s">
        <v>19</v>
      </c>
      <c r="H8" s="30" t="s">
        <v>26</v>
      </c>
      <c r="I8" s="40" t="s">
        <v>22</v>
      </c>
      <c r="J8" s="31">
        <v>130000</v>
      </c>
      <c r="K8" s="31">
        <f t="shared" si="0"/>
        <v>130000</v>
      </c>
      <c r="L8" s="31">
        <v>0</v>
      </c>
      <c r="M8" s="31">
        <v>0</v>
      </c>
      <c r="N8" s="31">
        <v>130000</v>
      </c>
      <c r="O8" s="31">
        <v>0</v>
      </c>
      <c r="P8" s="32" t="s">
        <v>21</v>
      </c>
      <c r="Q8" s="33" t="s">
        <v>29</v>
      </c>
    </row>
    <row r="9" spans="1:122" ht="111.75" customHeight="1" x14ac:dyDescent="0.25">
      <c r="A9" s="28">
        <v>4</v>
      </c>
      <c r="B9" s="119"/>
      <c r="C9" s="119"/>
      <c r="D9" s="40" t="s">
        <v>23</v>
      </c>
      <c r="E9" s="29" t="s">
        <v>19</v>
      </c>
      <c r="F9" s="29" t="s">
        <v>19</v>
      </c>
      <c r="G9" s="29" t="s">
        <v>19</v>
      </c>
      <c r="H9" s="43" t="s">
        <v>25</v>
      </c>
      <c r="I9" s="40" t="s">
        <v>24</v>
      </c>
      <c r="J9" s="31">
        <v>165000</v>
      </c>
      <c r="K9" s="31">
        <f t="shared" si="0"/>
        <v>165000</v>
      </c>
      <c r="L9" s="31">
        <v>0</v>
      </c>
      <c r="M9" s="31">
        <v>0</v>
      </c>
      <c r="N9" s="31">
        <v>165000</v>
      </c>
      <c r="O9" s="31">
        <v>0</v>
      </c>
      <c r="P9" s="32" t="s">
        <v>21</v>
      </c>
      <c r="Q9" s="33" t="s">
        <v>29</v>
      </c>
    </row>
    <row r="10" spans="1:122" ht="111.75" customHeight="1" x14ac:dyDescent="0.25">
      <c r="A10" s="28">
        <v>5</v>
      </c>
      <c r="B10" s="119"/>
      <c r="C10" s="119"/>
      <c r="D10" s="29" t="s">
        <v>23</v>
      </c>
      <c r="E10" s="44" t="s">
        <v>19</v>
      </c>
      <c r="F10" s="44" t="s">
        <v>19</v>
      </c>
      <c r="G10" s="44" t="s">
        <v>19</v>
      </c>
      <c r="H10" s="43" t="s">
        <v>32</v>
      </c>
      <c r="I10" s="29" t="s">
        <v>24</v>
      </c>
      <c r="J10" s="31">
        <v>130000.05</v>
      </c>
      <c r="K10" s="31">
        <f t="shared" si="0"/>
        <v>130000.05</v>
      </c>
      <c r="L10" s="31">
        <v>0</v>
      </c>
      <c r="M10" s="31">
        <v>0</v>
      </c>
      <c r="N10" s="31">
        <v>130000.05</v>
      </c>
      <c r="O10" s="31">
        <v>0</v>
      </c>
      <c r="P10" s="32" t="s">
        <v>21</v>
      </c>
      <c r="Q10" s="33" t="s">
        <v>29</v>
      </c>
    </row>
    <row r="11" spans="1:122" s="84" customFormat="1" ht="111.75" customHeight="1" thickBot="1" x14ac:dyDescent="0.25">
      <c r="A11" s="101">
        <v>6</v>
      </c>
      <c r="B11" s="140"/>
      <c r="C11" s="140"/>
      <c r="D11" s="78" t="s">
        <v>163</v>
      </c>
      <c r="E11" s="79" t="s">
        <v>19</v>
      </c>
      <c r="F11" s="79" t="s">
        <v>19</v>
      </c>
      <c r="G11" s="79" t="s">
        <v>190</v>
      </c>
      <c r="H11" s="80" t="s">
        <v>164</v>
      </c>
      <c r="I11" s="78" t="s">
        <v>165</v>
      </c>
      <c r="J11" s="81">
        <v>97080613.930000007</v>
      </c>
      <c r="K11" s="81">
        <f t="shared" si="0"/>
        <v>97080613.929999992</v>
      </c>
      <c r="L11" s="81">
        <v>69643644.209999993</v>
      </c>
      <c r="M11" s="81">
        <v>6887832.9400000004</v>
      </c>
      <c r="N11" s="81">
        <v>7907926.9000000004</v>
      </c>
      <c r="O11" s="81">
        <v>12641209.880000001</v>
      </c>
      <c r="P11" s="82" t="s">
        <v>21</v>
      </c>
      <c r="Q11" s="87" t="s">
        <v>168</v>
      </c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</row>
    <row r="12" spans="1:122" s="21" customFormat="1" ht="32.25" customHeight="1" thickBot="1" x14ac:dyDescent="0.35">
      <c r="A12" s="110" t="s">
        <v>162</v>
      </c>
      <c r="B12" s="111"/>
      <c r="C12" s="27"/>
      <c r="D12" s="27"/>
      <c r="E12" s="20"/>
      <c r="F12" s="20"/>
      <c r="G12" s="20"/>
      <c r="H12" s="20"/>
      <c r="I12" s="20"/>
      <c r="J12" s="22">
        <f>SUM(J6:J11)</f>
        <v>99135613.980000004</v>
      </c>
      <c r="K12" s="22">
        <f t="shared" ref="K12:O12" si="1">SUM(K6:K11)</f>
        <v>99135613.979999989</v>
      </c>
      <c r="L12" s="22">
        <f t="shared" si="1"/>
        <v>69643644.209999993</v>
      </c>
      <c r="M12" s="22">
        <f t="shared" si="1"/>
        <v>6887832.9400000004</v>
      </c>
      <c r="N12" s="22">
        <f t="shared" si="1"/>
        <v>9962926.9500000011</v>
      </c>
      <c r="O12" s="22">
        <f t="shared" si="1"/>
        <v>12641209.880000001</v>
      </c>
      <c r="P12" s="26"/>
      <c r="Q12" s="23"/>
    </row>
    <row r="13" spans="1:122" s="19" customFormat="1" ht="111.75" customHeight="1" x14ac:dyDescent="0.3">
      <c r="A13" s="45">
        <v>1</v>
      </c>
      <c r="B13" s="122" t="s">
        <v>45</v>
      </c>
      <c r="C13" s="122">
        <v>4803010194</v>
      </c>
      <c r="D13" s="50" t="s">
        <v>109</v>
      </c>
      <c r="E13" s="51" t="s">
        <v>19</v>
      </c>
      <c r="F13" s="51" t="s">
        <v>19</v>
      </c>
      <c r="G13" s="51" t="s">
        <v>19</v>
      </c>
      <c r="H13" s="52" t="s">
        <v>103</v>
      </c>
      <c r="I13" s="50" t="s">
        <v>104</v>
      </c>
      <c r="J13" s="53">
        <v>10132274.539999999</v>
      </c>
      <c r="K13" s="53">
        <f>SUM(L13:O13)</f>
        <v>10132274.539999999</v>
      </c>
      <c r="L13" s="53">
        <v>0</v>
      </c>
      <c r="M13" s="53">
        <v>0</v>
      </c>
      <c r="N13" s="53">
        <v>10132274.539999999</v>
      </c>
      <c r="O13" s="53">
        <v>0</v>
      </c>
      <c r="P13" s="50" t="s">
        <v>21</v>
      </c>
      <c r="Q13" s="54" t="s">
        <v>29</v>
      </c>
      <c r="R13" s="46"/>
    </row>
    <row r="14" spans="1:122" s="19" customFormat="1" ht="111.75" customHeight="1" x14ac:dyDescent="0.3">
      <c r="A14" s="45">
        <v>2</v>
      </c>
      <c r="B14" s="141"/>
      <c r="C14" s="141"/>
      <c r="D14" s="55" t="s">
        <v>110</v>
      </c>
      <c r="E14" s="56" t="s">
        <v>19</v>
      </c>
      <c r="F14" s="56" t="s">
        <v>19</v>
      </c>
      <c r="G14" s="56" t="s">
        <v>19</v>
      </c>
      <c r="H14" s="57" t="s">
        <v>112</v>
      </c>
      <c r="I14" s="55" t="s">
        <v>111</v>
      </c>
      <c r="J14" s="58">
        <v>148168.47</v>
      </c>
      <c r="K14" s="58">
        <f>SUM(L14:O14)</f>
        <v>148168.47</v>
      </c>
      <c r="L14" s="58">
        <v>0</v>
      </c>
      <c r="M14" s="58">
        <v>0</v>
      </c>
      <c r="N14" s="58">
        <v>148168.47</v>
      </c>
      <c r="O14" s="58">
        <v>0</v>
      </c>
      <c r="P14" s="55" t="s">
        <v>21</v>
      </c>
      <c r="Q14" s="59" t="s">
        <v>29</v>
      </c>
      <c r="R14" s="46"/>
    </row>
    <row r="15" spans="1:122" s="19" customFormat="1" ht="111.75" customHeight="1" thickBot="1" x14ac:dyDescent="0.35">
      <c r="A15" s="45">
        <v>3</v>
      </c>
      <c r="B15" s="123"/>
      <c r="C15" s="123"/>
      <c r="D15" s="55" t="s">
        <v>113</v>
      </c>
      <c r="E15" s="56" t="s">
        <v>19</v>
      </c>
      <c r="F15" s="56" t="s">
        <v>19</v>
      </c>
      <c r="G15" s="56" t="s">
        <v>19</v>
      </c>
      <c r="H15" s="57" t="s">
        <v>115</v>
      </c>
      <c r="I15" s="55" t="s">
        <v>114</v>
      </c>
      <c r="J15" s="58">
        <v>200000</v>
      </c>
      <c r="K15" s="58">
        <f>SUM(L15:O15)</f>
        <v>200000</v>
      </c>
      <c r="L15" s="58">
        <v>0</v>
      </c>
      <c r="M15" s="58">
        <v>0</v>
      </c>
      <c r="N15" s="58">
        <v>200000</v>
      </c>
      <c r="O15" s="58">
        <v>0</v>
      </c>
      <c r="P15" s="55" t="s">
        <v>21</v>
      </c>
      <c r="Q15" s="59" t="s">
        <v>29</v>
      </c>
      <c r="R15" s="46"/>
    </row>
    <row r="16" spans="1:122" s="21" customFormat="1" ht="32.25" customHeight="1" thickBot="1" x14ac:dyDescent="0.35">
      <c r="A16" s="110" t="s">
        <v>133</v>
      </c>
      <c r="B16" s="111"/>
      <c r="C16" s="27"/>
      <c r="D16" s="27"/>
      <c r="E16" s="20"/>
      <c r="F16" s="20"/>
      <c r="G16" s="20"/>
      <c r="H16" s="20"/>
      <c r="I16" s="20"/>
      <c r="J16" s="22">
        <f>SUM(J13:J15)</f>
        <v>10480443.01</v>
      </c>
      <c r="K16" s="22">
        <f t="shared" ref="K16:O16" si="2">SUM(K13:K15)</f>
        <v>10480443.01</v>
      </c>
      <c r="L16" s="22">
        <f t="shared" si="2"/>
        <v>0</v>
      </c>
      <c r="M16" s="22">
        <f t="shared" si="2"/>
        <v>0</v>
      </c>
      <c r="N16" s="22">
        <f t="shared" si="2"/>
        <v>10480443.01</v>
      </c>
      <c r="O16" s="22">
        <f t="shared" si="2"/>
        <v>0</v>
      </c>
      <c r="P16" s="26"/>
      <c r="Q16" s="23"/>
    </row>
    <row r="17" spans="1:596" ht="111.75" customHeight="1" x14ac:dyDescent="0.25">
      <c r="A17" s="28">
        <v>1</v>
      </c>
      <c r="B17" s="114" t="s">
        <v>56</v>
      </c>
      <c r="C17" s="114">
        <v>4803010518</v>
      </c>
      <c r="D17" s="29" t="s">
        <v>54</v>
      </c>
      <c r="E17" s="29" t="s">
        <v>19</v>
      </c>
      <c r="F17" s="29" t="s">
        <v>19</v>
      </c>
      <c r="G17" s="29" t="s">
        <v>19</v>
      </c>
      <c r="H17" s="30" t="s">
        <v>55</v>
      </c>
      <c r="I17" s="29" t="s">
        <v>57</v>
      </c>
      <c r="J17" s="31">
        <v>11000</v>
      </c>
      <c r="K17" s="31">
        <f>SUM(L17:O17)</f>
        <v>11000</v>
      </c>
      <c r="L17" s="31">
        <v>0</v>
      </c>
      <c r="M17" s="31">
        <v>0</v>
      </c>
      <c r="N17" s="31">
        <v>11000</v>
      </c>
      <c r="O17" s="31">
        <v>0</v>
      </c>
      <c r="P17" s="32" t="s">
        <v>21</v>
      </c>
      <c r="Q17" s="33" t="s">
        <v>29</v>
      </c>
    </row>
    <row r="18" spans="1:596" ht="111.75" customHeight="1" thickBot="1" x14ac:dyDescent="0.3">
      <c r="A18" s="28">
        <v>2</v>
      </c>
      <c r="B18" s="115"/>
      <c r="C18" s="115"/>
      <c r="D18" s="29" t="s">
        <v>59</v>
      </c>
      <c r="E18" s="29" t="s">
        <v>19</v>
      </c>
      <c r="F18" s="29" t="s">
        <v>19</v>
      </c>
      <c r="G18" s="29" t="s">
        <v>19</v>
      </c>
      <c r="H18" s="30" t="s">
        <v>60</v>
      </c>
      <c r="I18" s="29" t="s">
        <v>58</v>
      </c>
      <c r="J18" s="31">
        <v>2150000</v>
      </c>
      <c r="K18" s="31">
        <f>SUM(L18:O18)</f>
        <v>2150000</v>
      </c>
      <c r="L18" s="31">
        <v>0</v>
      </c>
      <c r="M18" s="31">
        <v>0</v>
      </c>
      <c r="N18" s="31">
        <v>2150000</v>
      </c>
      <c r="O18" s="31">
        <v>0</v>
      </c>
      <c r="P18" s="32" t="s">
        <v>21</v>
      </c>
      <c r="Q18" s="33" t="s">
        <v>29</v>
      </c>
    </row>
    <row r="19" spans="1:596" s="21" customFormat="1" ht="32.25" customHeight="1" thickBot="1" x14ac:dyDescent="0.35">
      <c r="A19" s="110" t="s">
        <v>132</v>
      </c>
      <c r="B19" s="111"/>
      <c r="C19" s="27"/>
      <c r="D19" s="27"/>
      <c r="E19" s="20"/>
      <c r="F19" s="20"/>
      <c r="G19" s="20"/>
      <c r="H19" s="20"/>
      <c r="I19" s="20"/>
      <c r="J19" s="22">
        <f>SUM(J17:J18)</f>
        <v>2161000</v>
      </c>
      <c r="K19" s="22">
        <f t="shared" ref="K19:O19" si="3">SUM(K17:K18)</f>
        <v>2161000</v>
      </c>
      <c r="L19" s="22">
        <f t="shared" si="3"/>
        <v>0</v>
      </c>
      <c r="M19" s="22">
        <f t="shared" si="3"/>
        <v>0</v>
      </c>
      <c r="N19" s="22">
        <f t="shared" si="3"/>
        <v>2161000</v>
      </c>
      <c r="O19" s="22">
        <f t="shared" si="3"/>
        <v>0</v>
      </c>
      <c r="P19" s="26"/>
      <c r="Q19" s="23"/>
    </row>
    <row r="20" spans="1:596" ht="47.25" customHeight="1" x14ac:dyDescent="0.25">
      <c r="A20" s="112" t="s">
        <v>166</v>
      </c>
      <c r="B20" s="113"/>
      <c r="C20" s="113"/>
      <c r="D20" s="113"/>
      <c r="E20" s="34"/>
      <c r="F20" s="34"/>
      <c r="G20" s="34"/>
      <c r="H20" s="35"/>
      <c r="I20" s="35"/>
      <c r="J20" s="36">
        <f>SUM(J12+J16+J19)</f>
        <v>111777056.99000001</v>
      </c>
      <c r="K20" s="36">
        <f>K21+K22+K23</f>
        <v>111777056.98999999</v>
      </c>
      <c r="L20" s="36">
        <f t="shared" ref="L20:O20" si="4">SUM(L12+L16+L19)</f>
        <v>69643644.209999993</v>
      </c>
      <c r="M20" s="36">
        <f t="shared" si="4"/>
        <v>6887832.9400000004</v>
      </c>
      <c r="N20" s="36">
        <f t="shared" si="4"/>
        <v>22604369.960000001</v>
      </c>
      <c r="O20" s="36">
        <f t="shared" si="4"/>
        <v>12641209.880000001</v>
      </c>
      <c r="P20" s="37"/>
      <c r="Q20" s="38"/>
    </row>
    <row r="21" spans="1:596" ht="47.25" customHeight="1" x14ac:dyDescent="0.25">
      <c r="A21" s="7" t="s">
        <v>140</v>
      </c>
      <c r="B21" s="8"/>
      <c r="C21" s="11"/>
      <c r="D21" s="8"/>
      <c r="E21" s="8"/>
      <c r="F21" s="8"/>
      <c r="G21" s="8"/>
      <c r="H21" s="8"/>
      <c r="I21" s="8"/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5"/>
      <c r="Q21" s="17"/>
    </row>
    <row r="22" spans="1:596" ht="47.25" customHeight="1" x14ac:dyDescent="0.25">
      <c r="A22" s="9" t="s">
        <v>167</v>
      </c>
      <c r="B22" s="10"/>
      <c r="C22" s="13"/>
      <c r="D22" s="10"/>
      <c r="E22" s="10"/>
      <c r="F22" s="10"/>
      <c r="G22" s="10"/>
      <c r="H22" s="10"/>
      <c r="I22" s="10"/>
      <c r="J22" s="14">
        <f>J11</f>
        <v>97080613.930000007</v>
      </c>
      <c r="K22" s="14">
        <f t="shared" ref="K22:P22" si="5">K11</f>
        <v>97080613.929999992</v>
      </c>
      <c r="L22" s="14">
        <f t="shared" si="5"/>
        <v>69643644.209999993</v>
      </c>
      <c r="M22" s="14">
        <f t="shared" si="5"/>
        <v>6887832.9400000004</v>
      </c>
      <c r="N22" s="14">
        <f t="shared" si="5"/>
        <v>7907926.9000000004</v>
      </c>
      <c r="O22" s="14">
        <f t="shared" si="5"/>
        <v>12641209.880000001</v>
      </c>
      <c r="P22" s="14" t="str">
        <f t="shared" si="5"/>
        <v>январь</v>
      </c>
      <c r="Q22" s="18"/>
    </row>
    <row r="23" spans="1:596" ht="47.25" customHeight="1" thickBot="1" x14ac:dyDescent="0.3">
      <c r="A23" s="95" t="s">
        <v>145</v>
      </c>
      <c r="B23" s="96"/>
      <c r="C23" s="96"/>
      <c r="D23" s="96"/>
      <c r="E23" s="96"/>
      <c r="F23" s="96"/>
      <c r="G23" s="96"/>
      <c r="H23" s="96"/>
      <c r="I23" s="96"/>
      <c r="J23" s="97">
        <f>J18+J17+J15+J14+J13+J10+J9+J8+J7+J6</f>
        <v>14696443.060000001</v>
      </c>
      <c r="K23" s="97">
        <f t="shared" ref="K23:O23" si="6">K18+K17+K15+K14+K13+K10+K9+K8+K7+K6</f>
        <v>14696443.060000001</v>
      </c>
      <c r="L23" s="97">
        <f t="shared" si="6"/>
        <v>0</v>
      </c>
      <c r="M23" s="97">
        <f t="shared" si="6"/>
        <v>0</v>
      </c>
      <c r="N23" s="97">
        <f t="shared" si="6"/>
        <v>14696443.060000001</v>
      </c>
      <c r="O23" s="97">
        <f t="shared" si="6"/>
        <v>0</v>
      </c>
      <c r="P23" s="98"/>
      <c r="Q23" s="99"/>
    </row>
    <row r="24" spans="1:596" s="102" customFormat="1" ht="60" customHeight="1" thickBot="1" x14ac:dyDescent="0.3">
      <c r="A24" s="116" t="s">
        <v>194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8"/>
    </row>
    <row r="25" spans="1:596" ht="111.75" customHeight="1" x14ac:dyDescent="0.25">
      <c r="A25" s="28">
        <v>1</v>
      </c>
      <c r="B25" s="114" t="s">
        <v>141</v>
      </c>
      <c r="C25" s="114">
        <v>4803002500</v>
      </c>
      <c r="D25" s="56" t="s">
        <v>30</v>
      </c>
      <c r="E25" s="89" t="s">
        <v>19</v>
      </c>
      <c r="F25" s="89" t="s">
        <v>19</v>
      </c>
      <c r="G25" s="89" t="s">
        <v>19</v>
      </c>
      <c r="H25" s="63" t="s">
        <v>31</v>
      </c>
      <c r="I25" s="56" t="s">
        <v>33</v>
      </c>
      <c r="J25" s="64">
        <v>30300</v>
      </c>
      <c r="K25" s="64">
        <f>SUM(L25:O25)</f>
        <v>30300</v>
      </c>
      <c r="L25" s="64">
        <v>0</v>
      </c>
      <c r="M25" s="64">
        <v>0</v>
      </c>
      <c r="N25" s="64">
        <v>30300</v>
      </c>
      <c r="O25" s="64">
        <v>0</v>
      </c>
      <c r="P25" s="65" t="s">
        <v>34</v>
      </c>
      <c r="Q25" s="93" t="s">
        <v>29</v>
      </c>
    </row>
    <row r="26" spans="1:596" ht="111.75" customHeight="1" x14ac:dyDescent="0.25">
      <c r="A26" s="28">
        <v>2</v>
      </c>
      <c r="B26" s="119"/>
      <c r="C26" s="119"/>
      <c r="D26" s="29" t="s">
        <v>35</v>
      </c>
      <c r="E26" s="29" t="s">
        <v>19</v>
      </c>
      <c r="F26" s="29" t="s">
        <v>19</v>
      </c>
      <c r="G26" s="29" t="s">
        <v>19</v>
      </c>
      <c r="H26" s="30" t="s">
        <v>36</v>
      </c>
      <c r="I26" s="29" t="s">
        <v>37</v>
      </c>
      <c r="J26" s="31">
        <v>44150</v>
      </c>
      <c r="K26" s="31">
        <f>SUM(L26:O26)</f>
        <v>44150</v>
      </c>
      <c r="L26" s="31">
        <v>0</v>
      </c>
      <c r="M26" s="31">
        <v>0</v>
      </c>
      <c r="N26" s="31">
        <v>44150</v>
      </c>
      <c r="O26" s="31">
        <v>0</v>
      </c>
      <c r="P26" s="32" t="s">
        <v>34</v>
      </c>
      <c r="Q26" s="33" t="s">
        <v>29</v>
      </c>
    </row>
    <row r="27" spans="1:596" s="69" customFormat="1" ht="111.75" customHeight="1" thickBot="1" x14ac:dyDescent="0.25">
      <c r="A27" s="45">
        <v>3</v>
      </c>
      <c r="B27" s="140"/>
      <c r="C27" s="140"/>
      <c r="D27" s="72" t="s">
        <v>160</v>
      </c>
      <c r="E27" s="73" t="s">
        <v>191</v>
      </c>
      <c r="F27" s="71" t="s">
        <v>192</v>
      </c>
      <c r="G27" s="67" t="s">
        <v>19</v>
      </c>
      <c r="H27" s="68"/>
      <c r="I27" s="66"/>
      <c r="J27" s="77">
        <v>186663848.97999999</v>
      </c>
      <c r="K27" s="77">
        <f>SUM(L27:O27)</f>
        <v>186663848.98000002</v>
      </c>
      <c r="L27" s="77">
        <v>139118700</v>
      </c>
      <c r="M27" s="77">
        <v>13758992.310000001</v>
      </c>
      <c r="N27" s="77">
        <v>15119771.77</v>
      </c>
      <c r="O27" s="77">
        <v>18666384.899999999</v>
      </c>
      <c r="P27" s="86" t="s">
        <v>34</v>
      </c>
      <c r="Q27" s="94" t="s">
        <v>29</v>
      </c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70"/>
      <c r="IV27" s="70"/>
      <c r="IW27" s="70"/>
      <c r="IX27" s="70"/>
      <c r="IY27" s="70"/>
      <c r="IZ27" s="70"/>
      <c r="JA27" s="70"/>
      <c r="JB27" s="70"/>
      <c r="JC27" s="70"/>
      <c r="JD27" s="70"/>
      <c r="JE27" s="70"/>
      <c r="JF27" s="70"/>
      <c r="JG27" s="70"/>
      <c r="JH27" s="70"/>
      <c r="JI27" s="70"/>
      <c r="JJ27" s="70"/>
      <c r="JK27" s="70"/>
      <c r="JL27" s="70"/>
      <c r="JM27" s="70"/>
      <c r="JN27" s="70"/>
      <c r="JO27" s="70"/>
      <c r="JP27" s="70"/>
      <c r="JQ27" s="70"/>
      <c r="JR27" s="70"/>
      <c r="JS27" s="70"/>
      <c r="JT27" s="70"/>
      <c r="JU27" s="70"/>
      <c r="JV27" s="70"/>
      <c r="JW27" s="70"/>
      <c r="JX27" s="70"/>
      <c r="JY27" s="70"/>
      <c r="JZ27" s="70"/>
      <c r="KA27" s="70"/>
      <c r="KB27" s="70"/>
      <c r="KC27" s="70"/>
      <c r="KD27" s="70"/>
      <c r="KE27" s="70"/>
      <c r="KF27" s="70"/>
      <c r="KG27" s="70"/>
      <c r="KH27" s="70"/>
      <c r="KI27" s="70"/>
      <c r="KJ27" s="70"/>
      <c r="KK27" s="70"/>
      <c r="KL27" s="70"/>
      <c r="KM27" s="70"/>
      <c r="KN27" s="70"/>
      <c r="KO27" s="70"/>
      <c r="KP27" s="70"/>
      <c r="KQ27" s="70"/>
      <c r="KR27" s="70"/>
      <c r="KS27" s="70"/>
      <c r="KT27" s="70"/>
      <c r="KU27" s="70"/>
      <c r="KV27" s="70"/>
      <c r="KW27" s="70"/>
      <c r="KX27" s="70"/>
      <c r="KY27" s="70"/>
      <c r="KZ27" s="70"/>
      <c r="LA27" s="70"/>
      <c r="LB27" s="70"/>
      <c r="LC27" s="70"/>
      <c r="LD27" s="70"/>
      <c r="LE27" s="70"/>
      <c r="LF27" s="70"/>
      <c r="LG27" s="70"/>
      <c r="LH27" s="70"/>
      <c r="LI27" s="70"/>
      <c r="LJ27" s="70"/>
      <c r="LK27" s="70"/>
      <c r="LL27" s="70"/>
      <c r="LM27" s="70"/>
      <c r="LN27" s="70"/>
      <c r="LO27" s="70"/>
      <c r="LP27" s="70"/>
      <c r="LQ27" s="70"/>
      <c r="LR27" s="70"/>
      <c r="LS27" s="70"/>
      <c r="LT27" s="70"/>
      <c r="LU27" s="70"/>
      <c r="LV27" s="70"/>
      <c r="LW27" s="70"/>
      <c r="LX27" s="70"/>
      <c r="LY27" s="70"/>
      <c r="LZ27" s="70"/>
      <c r="MA27" s="70"/>
      <c r="MB27" s="70"/>
      <c r="MC27" s="70"/>
      <c r="MD27" s="70"/>
      <c r="ME27" s="70"/>
      <c r="MF27" s="70"/>
      <c r="MG27" s="70"/>
      <c r="MH27" s="70"/>
      <c r="MI27" s="70"/>
      <c r="MJ27" s="70"/>
      <c r="MK27" s="70"/>
      <c r="ML27" s="70"/>
      <c r="MM27" s="70"/>
      <c r="MN27" s="70"/>
      <c r="MO27" s="70"/>
      <c r="MP27" s="70"/>
      <c r="MQ27" s="70"/>
      <c r="MR27" s="70"/>
      <c r="MS27" s="70"/>
      <c r="MT27" s="70"/>
      <c r="MU27" s="70"/>
      <c r="MV27" s="70"/>
      <c r="MW27" s="70"/>
      <c r="MX27" s="70"/>
      <c r="MY27" s="70"/>
      <c r="MZ27" s="70"/>
      <c r="NA27" s="70"/>
      <c r="NB27" s="70"/>
      <c r="NC27" s="70"/>
      <c r="ND27" s="70"/>
      <c r="NE27" s="70"/>
      <c r="NF27" s="70"/>
      <c r="NG27" s="70"/>
      <c r="NH27" s="70"/>
      <c r="NI27" s="70"/>
      <c r="NJ27" s="70"/>
      <c r="NK27" s="70"/>
      <c r="NL27" s="70"/>
      <c r="NM27" s="70"/>
      <c r="NN27" s="70"/>
      <c r="NO27" s="70"/>
      <c r="NP27" s="70"/>
      <c r="NQ27" s="70"/>
      <c r="NR27" s="70"/>
      <c r="NS27" s="70"/>
      <c r="NT27" s="70"/>
      <c r="NU27" s="70"/>
      <c r="NV27" s="70"/>
      <c r="NW27" s="70"/>
      <c r="NX27" s="70"/>
      <c r="NY27" s="70"/>
      <c r="NZ27" s="70"/>
      <c r="OA27" s="70"/>
      <c r="OB27" s="70"/>
      <c r="OC27" s="70"/>
      <c r="OD27" s="70"/>
      <c r="OE27" s="70"/>
      <c r="OF27" s="70"/>
      <c r="OG27" s="70"/>
      <c r="OH27" s="70"/>
      <c r="OI27" s="70"/>
      <c r="OJ27" s="70"/>
      <c r="OK27" s="70"/>
      <c r="OL27" s="70"/>
      <c r="OM27" s="70"/>
      <c r="ON27" s="70"/>
      <c r="OO27" s="70"/>
      <c r="OP27" s="70"/>
      <c r="OQ27" s="70"/>
      <c r="OR27" s="70"/>
      <c r="OS27" s="70"/>
      <c r="OT27" s="70"/>
      <c r="OU27" s="70"/>
      <c r="OV27" s="70"/>
      <c r="OW27" s="70"/>
      <c r="OX27" s="70"/>
      <c r="OY27" s="70"/>
      <c r="OZ27" s="70"/>
      <c r="PA27" s="70"/>
      <c r="PB27" s="70"/>
      <c r="PC27" s="70"/>
      <c r="PD27" s="70"/>
      <c r="PE27" s="70"/>
      <c r="PF27" s="70"/>
      <c r="PG27" s="70"/>
      <c r="PH27" s="70"/>
      <c r="PI27" s="70"/>
      <c r="PJ27" s="70"/>
      <c r="PK27" s="70"/>
      <c r="PL27" s="70"/>
      <c r="PM27" s="70"/>
      <c r="PN27" s="70"/>
      <c r="PO27" s="70"/>
      <c r="PP27" s="70"/>
      <c r="PQ27" s="70"/>
      <c r="PR27" s="70"/>
      <c r="PS27" s="70"/>
      <c r="PT27" s="70"/>
      <c r="PU27" s="70"/>
      <c r="PV27" s="70"/>
      <c r="PW27" s="70"/>
      <c r="PX27" s="70"/>
      <c r="PY27" s="70"/>
      <c r="PZ27" s="70"/>
      <c r="QA27" s="70"/>
      <c r="QB27" s="70"/>
      <c r="QC27" s="70"/>
      <c r="QD27" s="70"/>
      <c r="QE27" s="70"/>
      <c r="QF27" s="70"/>
      <c r="QG27" s="70"/>
      <c r="QH27" s="70"/>
      <c r="QI27" s="70"/>
      <c r="QJ27" s="70"/>
      <c r="QK27" s="70"/>
      <c r="QL27" s="70"/>
      <c r="QM27" s="70"/>
      <c r="QN27" s="70"/>
      <c r="QO27" s="70"/>
      <c r="QP27" s="70"/>
      <c r="QQ27" s="70"/>
      <c r="QR27" s="70"/>
      <c r="QS27" s="70"/>
      <c r="QT27" s="70"/>
      <c r="QU27" s="70"/>
      <c r="QV27" s="70"/>
      <c r="QW27" s="70"/>
      <c r="QX27" s="70"/>
      <c r="QY27" s="70"/>
      <c r="QZ27" s="70"/>
      <c r="RA27" s="70"/>
      <c r="RB27" s="70"/>
      <c r="RC27" s="70"/>
      <c r="RD27" s="70"/>
      <c r="RE27" s="70"/>
      <c r="RF27" s="70"/>
      <c r="RG27" s="70"/>
      <c r="RH27" s="70"/>
      <c r="RI27" s="70"/>
      <c r="RJ27" s="70"/>
      <c r="RK27" s="70"/>
      <c r="RL27" s="70"/>
      <c r="RM27" s="70"/>
      <c r="RN27" s="70"/>
      <c r="RO27" s="70"/>
      <c r="RP27" s="70"/>
      <c r="RQ27" s="70"/>
      <c r="RR27" s="70"/>
      <c r="RS27" s="70"/>
      <c r="RT27" s="70"/>
      <c r="RU27" s="70"/>
      <c r="RV27" s="70"/>
      <c r="RW27" s="70"/>
      <c r="RX27" s="70"/>
      <c r="RY27" s="70"/>
      <c r="RZ27" s="70"/>
      <c r="SA27" s="70"/>
      <c r="SB27" s="70"/>
      <c r="SC27" s="70"/>
      <c r="SD27" s="70"/>
      <c r="SE27" s="70"/>
      <c r="SF27" s="70"/>
      <c r="SG27" s="70"/>
      <c r="SH27" s="70"/>
      <c r="SI27" s="70"/>
      <c r="SJ27" s="70"/>
      <c r="SK27" s="70"/>
      <c r="SL27" s="70"/>
      <c r="SM27" s="70"/>
      <c r="SN27" s="70"/>
      <c r="SO27" s="70"/>
      <c r="SP27" s="70"/>
      <c r="SQ27" s="70"/>
      <c r="SR27" s="70"/>
      <c r="SS27" s="70"/>
      <c r="ST27" s="70"/>
      <c r="SU27" s="70"/>
      <c r="SV27" s="70"/>
      <c r="SW27" s="70"/>
      <c r="SX27" s="70"/>
      <c r="SY27" s="70"/>
      <c r="SZ27" s="70"/>
      <c r="TA27" s="70"/>
      <c r="TB27" s="70"/>
      <c r="TC27" s="70"/>
      <c r="TD27" s="70"/>
      <c r="TE27" s="70"/>
      <c r="TF27" s="70"/>
      <c r="TG27" s="70"/>
      <c r="TH27" s="70"/>
      <c r="TI27" s="70"/>
      <c r="TJ27" s="70"/>
      <c r="TK27" s="70"/>
      <c r="TL27" s="70"/>
      <c r="TM27" s="70"/>
      <c r="TN27" s="70"/>
      <c r="TO27" s="70"/>
      <c r="TP27" s="70"/>
      <c r="TQ27" s="70"/>
      <c r="TR27" s="70"/>
      <c r="TS27" s="70"/>
      <c r="TT27" s="70"/>
      <c r="TU27" s="70"/>
      <c r="TV27" s="70"/>
      <c r="TW27" s="70"/>
      <c r="TX27" s="70"/>
      <c r="TY27" s="70"/>
      <c r="TZ27" s="70"/>
      <c r="UA27" s="70"/>
      <c r="UB27" s="70"/>
      <c r="UC27" s="70"/>
      <c r="UD27" s="70"/>
      <c r="UE27" s="70"/>
      <c r="UF27" s="70"/>
      <c r="UG27" s="70"/>
      <c r="UH27" s="70"/>
      <c r="UI27" s="70"/>
      <c r="UJ27" s="70"/>
      <c r="UK27" s="70"/>
      <c r="UL27" s="70"/>
      <c r="UM27" s="70"/>
      <c r="UN27" s="70"/>
      <c r="UO27" s="70"/>
      <c r="UP27" s="70"/>
      <c r="UQ27" s="70"/>
      <c r="UR27" s="70"/>
      <c r="US27" s="70"/>
      <c r="UT27" s="70"/>
      <c r="UU27" s="70"/>
      <c r="UV27" s="70"/>
      <c r="UW27" s="70"/>
      <c r="UX27" s="70"/>
      <c r="UY27" s="70"/>
      <c r="UZ27" s="70"/>
      <c r="VA27" s="70"/>
      <c r="VB27" s="70"/>
      <c r="VC27" s="70"/>
      <c r="VD27" s="70"/>
      <c r="VE27" s="70"/>
      <c r="VF27" s="70"/>
      <c r="VG27" s="70"/>
      <c r="VH27" s="70"/>
      <c r="VI27" s="70"/>
      <c r="VJ27" s="70"/>
      <c r="VK27" s="70"/>
      <c r="VL27" s="70"/>
      <c r="VM27" s="70"/>
      <c r="VN27" s="70"/>
      <c r="VO27" s="70"/>
      <c r="VP27" s="70"/>
      <c r="VQ27" s="70"/>
      <c r="VR27" s="70"/>
      <c r="VS27" s="70"/>
      <c r="VT27" s="70"/>
      <c r="VU27" s="70"/>
      <c r="VV27" s="70"/>
      <c r="VW27" s="70"/>
      <c r="VX27" s="70"/>
    </row>
    <row r="28" spans="1:596" s="21" customFormat="1" ht="32.25" customHeight="1" thickBot="1" x14ac:dyDescent="0.35">
      <c r="A28" s="110" t="s">
        <v>133</v>
      </c>
      <c r="B28" s="111"/>
      <c r="C28" s="27"/>
      <c r="D28" s="27"/>
      <c r="E28" s="20"/>
      <c r="F28" s="20"/>
      <c r="G28" s="20"/>
      <c r="H28" s="20"/>
      <c r="I28" s="20"/>
      <c r="J28" s="22">
        <f>SUM(J25:J27)</f>
        <v>186738298.97999999</v>
      </c>
      <c r="K28" s="22">
        <f>SUM(K25:K27)</f>
        <v>186738298.98000002</v>
      </c>
      <c r="L28" s="22">
        <f t="shared" ref="L28:O28" si="7">SUM(L25:L27)</f>
        <v>139118700</v>
      </c>
      <c r="M28" s="22">
        <f t="shared" si="7"/>
        <v>13758992.310000001</v>
      </c>
      <c r="N28" s="22">
        <f t="shared" si="7"/>
        <v>15194221.77</v>
      </c>
      <c r="O28" s="22">
        <f t="shared" si="7"/>
        <v>18666384.899999999</v>
      </c>
      <c r="P28" s="26"/>
      <c r="Q28" s="23"/>
    </row>
    <row r="29" spans="1:596" ht="111.75" customHeight="1" x14ac:dyDescent="0.25">
      <c r="A29" s="45">
        <v>1</v>
      </c>
      <c r="B29" s="122" t="s">
        <v>45</v>
      </c>
      <c r="C29" s="122">
        <v>4803010194</v>
      </c>
      <c r="D29" s="55" t="s">
        <v>184</v>
      </c>
      <c r="E29" s="56" t="s">
        <v>19</v>
      </c>
      <c r="F29" s="56" t="s">
        <v>19</v>
      </c>
      <c r="G29" s="56" t="s">
        <v>19</v>
      </c>
      <c r="H29" s="57" t="s">
        <v>46</v>
      </c>
      <c r="I29" s="55" t="s">
        <v>47</v>
      </c>
      <c r="J29" s="58">
        <v>700000</v>
      </c>
      <c r="K29" s="58">
        <f>SUM(L29:O29)</f>
        <v>700000</v>
      </c>
      <c r="L29" s="58">
        <v>0</v>
      </c>
      <c r="M29" s="58">
        <v>0</v>
      </c>
      <c r="N29" s="58">
        <v>700000</v>
      </c>
      <c r="O29" s="58">
        <v>0</v>
      </c>
      <c r="P29" s="55" t="s">
        <v>34</v>
      </c>
      <c r="Q29" s="59" t="s">
        <v>29</v>
      </c>
    </row>
    <row r="30" spans="1:596" ht="111.75" customHeight="1" x14ac:dyDescent="0.25">
      <c r="A30" s="45">
        <v>2</v>
      </c>
      <c r="B30" s="141"/>
      <c r="C30" s="141"/>
      <c r="D30" s="40" t="s">
        <v>116</v>
      </c>
      <c r="E30" s="29" t="s">
        <v>19</v>
      </c>
      <c r="F30" s="29" t="s">
        <v>19</v>
      </c>
      <c r="G30" s="29" t="s">
        <v>19</v>
      </c>
      <c r="H30" s="41" t="s">
        <v>121</v>
      </c>
      <c r="I30" s="40" t="s">
        <v>122</v>
      </c>
      <c r="J30" s="42">
        <v>500000</v>
      </c>
      <c r="K30" s="42">
        <f>SUM(L30:O30)</f>
        <v>500000</v>
      </c>
      <c r="L30" s="42">
        <v>0</v>
      </c>
      <c r="M30" s="42">
        <v>0</v>
      </c>
      <c r="N30" s="42">
        <v>500000</v>
      </c>
      <c r="O30" s="42">
        <v>0</v>
      </c>
      <c r="P30" s="40" t="s">
        <v>34</v>
      </c>
      <c r="Q30" s="60" t="s">
        <v>29</v>
      </c>
    </row>
    <row r="31" spans="1:596" ht="111.75" customHeight="1" thickBot="1" x14ac:dyDescent="0.3">
      <c r="A31" s="45">
        <v>3</v>
      </c>
      <c r="B31" s="140"/>
      <c r="C31" s="140"/>
      <c r="D31" s="73" t="s">
        <v>161</v>
      </c>
      <c r="E31" s="73" t="s">
        <v>191</v>
      </c>
      <c r="F31" s="73" t="s">
        <v>192</v>
      </c>
      <c r="G31" s="73" t="s">
        <v>19</v>
      </c>
      <c r="H31" s="74"/>
      <c r="I31" s="73"/>
      <c r="J31" s="75">
        <v>74755152</v>
      </c>
      <c r="K31" s="75">
        <f>SUM(L31:O31)</f>
        <v>74755152</v>
      </c>
      <c r="L31" s="75">
        <v>43286200</v>
      </c>
      <c r="M31" s="75">
        <v>4281052.75</v>
      </c>
      <c r="N31" s="75">
        <v>4761353.6500000004</v>
      </c>
      <c r="O31" s="75">
        <v>22426545.600000001</v>
      </c>
      <c r="P31" s="73" t="s">
        <v>34</v>
      </c>
      <c r="Q31" s="76" t="s">
        <v>29</v>
      </c>
    </row>
    <row r="32" spans="1:596" s="21" customFormat="1" ht="32.25" customHeight="1" thickBot="1" x14ac:dyDescent="0.35">
      <c r="A32" s="110" t="s">
        <v>133</v>
      </c>
      <c r="B32" s="111"/>
      <c r="C32" s="27"/>
      <c r="D32" s="27"/>
      <c r="E32" s="20"/>
      <c r="F32" s="20"/>
      <c r="G32" s="20"/>
      <c r="H32" s="20"/>
      <c r="I32" s="20"/>
      <c r="J32" s="22">
        <f>SUM(J29:J31)</f>
        <v>75955152</v>
      </c>
      <c r="K32" s="22">
        <f>SUM(K29:K31)</f>
        <v>75955152</v>
      </c>
      <c r="L32" s="22">
        <f t="shared" ref="L32:O32" si="8">SUM(L29:L31)</f>
        <v>43286200</v>
      </c>
      <c r="M32" s="22">
        <f t="shared" si="8"/>
        <v>4281052.75</v>
      </c>
      <c r="N32" s="22">
        <f t="shared" si="8"/>
        <v>5961353.6500000004</v>
      </c>
      <c r="O32" s="22">
        <f t="shared" si="8"/>
        <v>22426545.600000001</v>
      </c>
      <c r="P32" s="26"/>
      <c r="Q32" s="23"/>
    </row>
    <row r="33" spans="1:17" ht="112.5" customHeight="1" thickBot="1" x14ac:dyDescent="0.3">
      <c r="A33" s="28">
        <v>1</v>
      </c>
      <c r="B33" s="103" t="s">
        <v>142</v>
      </c>
      <c r="C33" s="90">
        <v>4803003197</v>
      </c>
      <c r="D33" s="29" t="s">
        <v>100</v>
      </c>
      <c r="E33" s="29" t="s">
        <v>19</v>
      </c>
      <c r="F33" s="29" t="s">
        <v>19</v>
      </c>
      <c r="G33" s="29" t="s">
        <v>19</v>
      </c>
      <c r="H33" s="30" t="s">
        <v>117</v>
      </c>
      <c r="I33" s="29" t="s">
        <v>102</v>
      </c>
      <c r="J33" s="31">
        <v>200000</v>
      </c>
      <c r="K33" s="31">
        <f>SUM(L33:O33)</f>
        <v>200000</v>
      </c>
      <c r="L33" s="31">
        <v>0</v>
      </c>
      <c r="M33" s="31">
        <v>0</v>
      </c>
      <c r="N33" s="31">
        <v>200000</v>
      </c>
      <c r="O33" s="31">
        <v>0</v>
      </c>
      <c r="P33" s="32" t="s">
        <v>34</v>
      </c>
      <c r="Q33" s="33" t="s">
        <v>29</v>
      </c>
    </row>
    <row r="34" spans="1:17" s="21" customFormat="1" ht="32.25" customHeight="1" thickBot="1" x14ac:dyDescent="0.35">
      <c r="A34" s="110" t="s">
        <v>146</v>
      </c>
      <c r="B34" s="111"/>
      <c r="C34" s="27"/>
      <c r="D34" s="27"/>
      <c r="E34" s="20"/>
      <c r="F34" s="20"/>
      <c r="G34" s="20"/>
      <c r="H34" s="20"/>
      <c r="I34" s="20"/>
      <c r="J34" s="22">
        <f>SUM(J33)</f>
        <v>200000</v>
      </c>
      <c r="K34" s="22">
        <f t="shared" ref="K34:O34" si="9">SUM(K33)</f>
        <v>200000</v>
      </c>
      <c r="L34" s="22">
        <f t="shared" si="9"/>
        <v>0</v>
      </c>
      <c r="M34" s="22">
        <f t="shared" si="9"/>
        <v>0</v>
      </c>
      <c r="N34" s="22">
        <f t="shared" si="9"/>
        <v>200000</v>
      </c>
      <c r="O34" s="22">
        <f t="shared" si="9"/>
        <v>0</v>
      </c>
      <c r="P34" s="26"/>
      <c r="Q34" s="23"/>
    </row>
    <row r="35" spans="1:17" ht="112.5" customHeight="1" x14ac:dyDescent="0.25">
      <c r="A35" s="28">
        <v>1</v>
      </c>
      <c r="B35" s="120" t="s">
        <v>123</v>
      </c>
      <c r="C35" s="122">
        <v>4803010074</v>
      </c>
      <c r="D35" s="29" t="s">
        <v>124</v>
      </c>
      <c r="E35" s="29" t="s">
        <v>19</v>
      </c>
      <c r="F35" s="29" t="s">
        <v>19</v>
      </c>
      <c r="G35" s="29" t="s">
        <v>19</v>
      </c>
      <c r="H35" s="30" t="s">
        <v>125</v>
      </c>
      <c r="I35" s="29" t="s">
        <v>126</v>
      </c>
      <c r="J35" s="31">
        <v>135700</v>
      </c>
      <c r="K35" s="31">
        <f>SUM(L35:O35)</f>
        <v>135700</v>
      </c>
      <c r="L35" s="31">
        <v>0</v>
      </c>
      <c r="M35" s="31">
        <v>0</v>
      </c>
      <c r="N35" s="31">
        <v>135700</v>
      </c>
      <c r="O35" s="31">
        <v>0</v>
      </c>
      <c r="P35" s="32" t="s">
        <v>34</v>
      </c>
      <c r="Q35" s="33" t="s">
        <v>29</v>
      </c>
    </row>
    <row r="36" spans="1:17" ht="112.5" customHeight="1" thickBot="1" x14ac:dyDescent="0.3">
      <c r="A36" s="28">
        <v>2</v>
      </c>
      <c r="B36" s="121"/>
      <c r="C36" s="123"/>
      <c r="D36" s="29" t="s">
        <v>127</v>
      </c>
      <c r="E36" s="29" t="s">
        <v>19</v>
      </c>
      <c r="F36" s="29" t="s">
        <v>19</v>
      </c>
      <c r="G36" s="29" t="s">
        <v>19</v>
      </c>
      <c r="H36" s="30" t="s">
        <v>128</v>
      </c>
      <c r="I36" s="29" t="s">
        <v>129</v>
      </c>
      <c r="J36" s="31">
        <v>230000</v>
      </c>
      <c r="K36" s="31">
        <f>SUM(L36:O36)</f>
        <v>230000</v>
      </c>
      <c r="L36" s="31">
        <v>0</v>
      </c>
      <c r="M36" s="31">
        <v>0</v>
      </c>
      <c r="N36" s="31">
        <v>230000</v>
      </c>
      <c r="O36" s="31">
        <v>0</v>
      </c>
      <c r="P36" s="32" t="s">
        <v>34</v>
      </c>
      <c r="Q36" s="33" t="s">
        <v>29</v>
      </c>
    </row>
    <row r="37" spans="1:17" s="21" customFormat="1" ht="32.25" customHeight="1" thickBot="1" x14ac:dyDescent="0.35">
      <c r="A37" s="110" t="s">
        <v>132</v>
      </c>
      <c r="B37" s="111"/>
      <c r="C37" s="27"/>
      <c r="D37" s="27"/>
      <c r="E37" s="20"/>
      <c r="F37" s="20"/>
      <c r="G37" s="20"/>
      <c r="H37" s="20"/>
      <c r="I37" s="20"/>
      <c r="J37" s="22">
        <f>SUM(J35:J36)</f>
        <v>365700</v>
      </c>
      <c r="K37" s="22">
        <f t="shared" ref="K37:O37" si="10">SUM(K35:K36)</f>
        <v>365700</v>
      </c>
      <c r="L37" s="22">
        <f t="shared" si="10"/>
        <v>0</v>
      </c>
      <c r="M37" s="22">
        <f t="shared" si="10"/>
        <v>0</v>
      </c>
      <c r="N37" s="22">
        <f t="shared" si="10"/>
        <v>365700</v>
      </c>
      <c r="O37" s="22">
        <f t="shared" si="10"/>
        <v>0</v>
      </c>
      <c r="P37" s="26"/>
      <c r="Q37" s="23"/>
    </row>
    <row r="38" spans="1:17" ht="112.5" customHeight="1" thickBot="1" x14ac:dyDescent="0.3">
      <c r="A38" s="45">
        <v>1</v>
      </c>
      <c r="B38" s="103" t="s">
        <v>171</v>
      </c>
      <c r="C38" s="90">
        <v>4803004659</v>
      </c>
      <c r="D38" s="78" t="s">
        <v>170</v>
      </c>
      <c r="E38" s="78" t="s">
        <v>19</v>
      </c>
      <c r="F38" s="78" t="s">
        <v>19</v>
      </c>
      <c r="G38" s="78" t="s">
        <v>189</v>
      </c>
      <c r="H38" s="83"/>
      <c r="I38" s="78"/>
      <c r="J38" s="81">
        <v>66337717.609999999</v>
      </c>
      <c r="K38" s="81">
        <f>SUM(L38:O38)</f>
        <v>66337717.609999999</v>
      </c>
      <c r="L38" s="81">
        <v>41155920</v>
      </c>
      <c r="M38" s="81">
        <v>21201534.550000001</v>
      </c>
      <c r="N38" s="81">
        <v>3980263.06</v>
      </c>
      <c r="O38" s="81">
        <v>0</v>
      </c>
      <c r="P38" s="82" t="s">
        <v>34</v>
      </c>
      <c r="Q38" s="87" t="s">
        <v>29</v>
      </c>
    </row>
    <row r="39" spans="1:17" s="21" customFormat="1" ht="32.25" customHeight="1" thickBot="1" x14ac:dyDescent="0.35">
      <c r="A39" s="110" t="s">
        <v>146</v>
      </c>
      <c r="B39" s="111"/>
      <c r="C39" s="27"/>
      <c r="D39" s="27"/>
      <c r="E39" s="20"/>
      <c r="F39" s="20"/>
      <c r="G39" s="20"/>
      <c r="H39" s="20"/>
      <c r="I39" s="20"/>
      <c r="J39" s="22">
        <f>J38</f>
        <v>66337717.609999999</v>
      </c>
      <c r="K39" s="22">
        <f t="shared" ref="K39:O39" si="11">K38</f>
        <v>66337717.609999999</v>
      </c>
      <c r="L39" s="22">
        <f t="shared" si="11"/>
        <v>41155920</v>
      </c>
      <c r="M39" s="22">
        <f t="shared" si="11"/>
        <v>21201534.550000001</v>
      </c>
      <c r="N39" s="22">
        <f t="shared" si="11"/>
        <v>3980263.06</v>
      </c>
      <c r="O39" s="22">
        <f t="shared" si="11"/>
        <v>0</v>
      </c>
      <c r="P39" s="26"/>
      <c r="Q39" s="23"/>
    </row>
    <row r="40" spans="1:17" ht="112.5" customHeight="1" thickBot="1" x14ac:dyDescent="0.3">
      <c r="A40" s="45">
        <v>1</v>
      </c>
      <c r="B40" s="103" t="s">
        <v>173</v>
      </c>
      <c r="C40" s="90">
        <v>4803004680</v>
      </c>
      <c r="D40" s="78" t="s">
        <v>172</v>
      </c>
      <c r="E40" s="78" t="s">
        <v>19</v>
      </c>
      <c r="F40" s="78" t="s">
        <v>19</v>
      </c>
      <c r="G40" s="78" t="s">
        <v>189</v>
      </c>
      <c r="H40" s="83"/>
      <c r="I40" s="78"/>
      <c r="J40" s="81">
        <v>68835493.230000004</v>
      </c>
      <c r="K40" s="81">
        <f>L40+M40+N40+O40</f>
        <v>68835493.230000004</v>
      </c>
      <c r="L40" s="81">
        <v>42705540</v>
      </c>
      <c r="M40" s="81">
        <v>21999823.640000001</v>
      </c>
      <c r="N40" s="81">
        <v>4130129.59</v>
      </c>
      <c r="O40" s="81">
        <v>0</v>
      </c>
      <c r="P40" s="82" t="s">
        <v>34</v>
      </c>
      <c r="Q40" s="87" t="s">
        <v>29</v>
      </c>
    </row>
    <row r="41" spans="1:17" s="21" customFormat="1" ht="32.25" customHeight="1" thickBot="1" x14ac:dyDescent="0.35">
      <c r="A41" s="110" t="s">
        <v>146</v>
      </c>
      <c r="B41" s="111"/>
      <c r="C41" s="27"/>
      <c r="D41" s="27"/>
      <c r="E41" s="20"/>
      <c r="F41" s="20"/>
      <c r="G41" s="20"/>
      <c r="H41" s="20"/>
      <c r="I41" s="20"/>
      <c r="J41" s="22">
        <f>SUM(J40)</f>
        <v>68835493.230000004</v>
      </c>
      <c r="K41" s="22">
        <f t="shared" ref="K41:O41" si="12">SUM(K40)</f>
        <v>68835493.230000004</v>
      </c>
      <c r="L41" s="22">
        <f t="shared" si="12"/>
        <v>42705540</v>
      </c>
      <c r="M41" s="22">
        <f t="shared" si="12"/>
        <v>21999823.640000001</v>
      </c>
      <c r="N41" s="22">
        <f t="shared" si="12"/>
        <v>4130129.59</v>
      </c>
      <c r="O41" s="22">
        <f t="shared" si="12"/>
        <v>0</v>
      </c>
      <c r="P41" s="26"/>
      <c r="Q41" s="23"/>
    </row>
    <row r="42" spans="1:17" ht="47.25" customHeight="1" x14ac:dyDescent="0.25">
      <c r="A42" s="112" t="s">
        <v>174</v>
      </c>
      <c r="B42" s="113"/>
      <c r="C42" s="113"/>
      <c r="D42" s="113"/>
      <c r="E42" s="34"/>
      <c r="F42" s="34"/>
      <c r="G42" s="34"/>
      <c r="H42" s="35"/>
      <c r="I42" s="35"/>
      <c r="J42" s="36">
        <f>SUM(J28+J32+J34+J37+J39+J41)</f>
        <v>398432361.81999999</v>
      </c>
      <c r="K42" s="36">
        <f t="shared" ref="K42:P42" si="13">SUM(K28+K32+K34+K37+K39+K41)</f>
        <v>398432361.82000005</v>
      </c>
      <c r="L42" s="36">
        <f t="shared" si="13"/>
        <v>266266360</v>
      </c>
      <c r="M42" s="36">
        <f t="shared" si="13"/>
        <v>61241403.25</v>
      </c>
      <c r="N42" s="36">
        <f t="shared" si="13"/>
        <v>29831668.07</v>
      </c>
      <c r="O42" s="36">
        <f t="shared" si="13"/>
        <v>41092930.5</v>
      </c>
      <c r="P42" s="36">
        <f t="shared" si="13"/>
        <v>0</v>
      </c>
      <c r="Q42" s="38"/>
    </row>
    <row r="43" spans="1:17" ht="47.25" customHeight="1" x14ac:dyDescent="0.25">
      <c r="A43" s="7" t="s">
        <v>169</v>
      </c>
      <c r="B43" s="8"/>
      <c r="C43" s="11"/>
      <c r="D43" s="8"/>
      <c r="E43" s="8"/>
      <c r="F43" s="8"/>
      <c r="G43" s="8"/>
      <c r="H43" s="8"/>
      <c r="I43" s="8"/>
      <c r="J43" s="12">
        <f>J27+J31</f>
        <v>261419000.97999999</v>
      </c>
      <c r="K43" s="12">
        <f t="shared" ref="K43:O43" si="14">K27+K31</f>
        <v>261419000.98000002</v>
      </c>
      <c r="L43" s="12">
        <f t="shared" si="14"/>
        <v>182404900</v>
      </c>
      <c r="M43" s="12">
        <f t="shared" si="14"/>
        <v>18040045.060000002</v>
      </c>
      <c r="N43" s="12">
        <f t="shared" si="14"/>
        <v>19881125.420000002</v>
      </c>
      <c r="O43" s="12">
        <f t="shared" si="14"/>
        <v>41092930.5</v>
      </c>
      <c r="P43" s="15"/>
      <c r="Q43" s="17"/>
    </row>
    <row r="44" spans="1:17" ht="47.25" customHeight="1" x14ac:dyDescent="0.25">
      <c r="A44" s="9" t="s">
        <v>175</v>
      </c>
      <c r="B44" s="10"/>
      <c r="C44" s="13"/>
      <c r="D44" s="10"/>
      <c r="E44" s="10"/>
      <c r="F44" s="10"/>
      <c r="G44" s="10"/>
      <c r="H44" s="10"/>
      <c r="I44" s="10"/>
      <c r="J44" s="14">
        <f>J38+J40</f>
        <v>135173210.84</v>
      </c>
      <c r="K44" s="14">
        <f t="shared" ref="K44:O44" si="15">K38+K40</f>
        <v>135173210.84</v>
      </c>
      <c r="L44" s="14">
        <f t="shared" si="15"/>
        <v>83861460</v>
      </c>
      <c r="M44" s="14">
        <f t="shared" si="15"/>
        <v>43201358.189999998</v>
      </c>
      <c r="N44" s="14">
        <f t="shared" si="15"/>
        <v>8110392.6500000004</v>
      </c>
      <c r="O44" s="14">
        <f t="shared" si="15"/>
        <v>0</v>
      </c>
      <c r="P44" s="16"/>
      <c r="Q44" s="18"/>
    </row>
    <row r="45" spans="1:17" ht="47.25" customHeight="1" thickBot="1" x14ac:dyDescent="0.3">
      <c r="A45" s="95" t="s">
        <v>147</v>
      </c>
      <c r="B45" s="96"/>
      <c r="C45" s="96"/>
      <c r="D45" s="96"/>
      <c r="E45" s="96"/>
      <c r="F45" s="96"/>
      <c r="G45" s="96"/>
      <c r="H45" s="96"/>
      <c r="I45" s="96"/>
      <c r="J45" s="97">
        <f>SUM(J25+J26+J29+J30+J33+J35+J36)</f>
        <v>1840150</v>
      </c>
      <c r="K45" s="97">
        <f t="shared" ref="K45:O45" si="16">SUM(K25+K26+K29+K30+K33+K35+K36)</f>
        <v>1840150</v>
      </c>
      <c r="L45" s="97">
        <f t="shared" si="16"/>
        <v>0</v>
      </c>
      <c r="M45" s="97">
        <f t="shared" si="16"/>
        <v>0</v>
      </c>
      <c r="N45" s="97">
        <f t="shared" si="16"/>
        <v>1840150</v>
      </c>
      <c r="O45" s="97">
        <f t="shared" si="16"/>
        <v>0</v>
      </c>
      <c r="P45" s="98"/>
      <c r="Q45" s="99"/>
    </row>
    <row r="46" spans="1:17" s="102" customFormat="1" ht="60" customHeight="1" thickBot="1" x14ac:dyDescent="0.3">
      <c r="A46" s="116" t="s">
        <v>195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8"/>
    </row>
    <row r="47" spans="1:17" ht="112.5" customHeight="1" thickBot="1" x14ac:dyDescent="0.3">
      <c r="A47" s="45">
        <v>1</v>
      </c>
      <c r="B47" s="90" t="s">
        <v>45</v>
      </c>
      <c r="C47" s="90">
        <v>4803010194</v>
      </c>
      <c r="D47" s="40" t="s">
        <v>48</v>
      </c>
      <c r="E47" s="29" t="s">
        <v>19</v>
      </c>
      <c r="F47" s="29" t="s">
        <v>19</v>
      </c>
      <c r="G47" s="29" t="s">
        <v>19</v>
      </c>
      <c r="H47" s="41" t="s">
        <v>49</v>
      </c>
      <c r="I47" s="40" t="s">
        <v>50</v>
      </c>
      <c r="J47" s="42">
        <v>349000</v>
      </c>
      <c r="K47" s="42">
        <f>SUM(L47:O47)</f>
        <v>349000</v>
      </c>
      <c r="L47" s="42">
        <v>0</v>
      </c>
      <c r="M47" s="42">
        <v>0</v>
      </c>
      <c r="N47" s="42">
        <v>349000</v>
      </c>
      <c r="O47" s="42">
        <v>0</v>
      </c>
      <c r="P47" s="40" t="s">
        <v>51</v>
      </c>
      <c r="Q47" s="60" t="s">
        <v>29</v>
      </c>
    </row>
    <row r="48" spans="1:17" s="21" customFormat="1" ht="32.25" customHeight="1" thickBot="1" x14ac:dyDescent="0.35">
      <c r="A48" s="110" t="s">
        <v>146</v>
      </c>
      <c r="B48" s="111"/>
      <c r="C48" s="27"/>
      <c r="D48" s="27"/>
      <c r="E48" s="20"/>
      <c r="F48" s="20"/>
      <c r="G48" s="20"/>
      <c r="H48" s="20"/>
      <c r="I48" s="20"/>
      <c r="J48" s="22">
        <f>SUM(J47)</f>
        <v>349000</v>
      </c>
      <c r="K48" s="22">
        <f t="shared" ref="K48:O48" si="17">SUM(K47)</f>
        <v>349000</v>
      </c>
      <c r="L48" s="22">
        <f t="shared" si="17"/>
        <v>0</v>
      </c>
      <c r="M48" s="22">
        <f t="shared" si="17"/>
        <v>0</v>
      </c>
      <c r="N48" s="22">
        <f t="shared" si="17"/>
        <v>349000</v>
      </c>
      <c r="O48" s="22">
        <f t="shared" si="17"/>
        <v>0</v>
      </c>
      <c r="P48" s="26"/>
      <c r="Q48" s="23"/>
    </row>
    <row r="49" spans="1:17" ht="112.5" customHeight="1" x14ac:dyDescent="0.25">
      <c r="A49" s="28">
        <v>1</v>
      </c>
      <c r="B49" s="114" t="s">
        <v>56</v>
      </c>
      <c r="C49" s="114">
        <v>4803010518</v>
      </c>
      <c r="D49" s="100" t="s">
        <v>63</v>
      </c>
      <c r="E49" s="29" t="s">
        <v>19</v>
      </c>
      <c r="F49" s="29" t="s">
        <v>19</v>
      </c>
      <c r="G49" s="29" t="s">
        <v>19</v>
      </c>
      <c r="H49" s="30" t="s">
        <v>61</v>
      </c>
      <c r="I49" s="29" t="s">
        <v>62</v>
      </c>
      <c r="J49" s="31">
        <v>21000</v>
      </c>
      <c r="K49" s="31">
        <f>SUM(L49:O49)</f>
        <v>21000</v>
      </c>
      <c r="L49" s="31">
        <v>0</v>
      </c>
      <c r="M49" s="31">
        <v>0</v>
      </c>
      <c r="N49" s="31">
        <v>21000</v>
      </c>
      <c r="O49" s="31">
        <v>0</v>
      </c>
      <c r="P49" s="32" t="s">
        <v>51</v>
      </c>
      <c r="Q49" s="33" t="s">
        <v>29</v>
      </c>
    </row>
    <row r="50" spans="1:17" ht="112.5" customHeight="1" x14ac:dyDescent="0.25">
      <c r="A50" s="28">
        <v>2</v>
      </c>
      <c r="B50" s="119"/>
      <c r="C50" s="119"/>
      <c r="D50" s="29" t="s">
        <v>64</v>
      </c>
      <c r="E50" s="29" t="s">
        <v>19</v>
      </c>
      <c r="F50" s="29" t="s">
        <v>19</v>
      </c>
      <c r="G50" s="29" t="s">
        <v>19</v>
      </c>
      <c r="H50" s="30" t="s">
        <v>65</v>
      </c>
      <c r="I50" s="29" t="s">
        <v>66</v>
      </c>
      <c r="J50" s="31">
        <v>95000</v>
      </c>
      <c r="K50" s="31">
        <f>SUM(L50:O50)</f>
        <v>95000</v>
      </c>
      <c r="L50" s="31">
        <v>0</v>
      </c>
      <c r="M50" s="31">
        <v>0</v>
      </c>
      <c r="N50" s="31">
        <v>95000</v>
      </c>
      <c r="O50" s="31">
        <v>0</v>
      </c>
      <c r="P50" s="32" t="s">
        <v>51</v>
      </c>
      <c r="Q50" s="33" t="s">
        <v>29</v>
      </c>
    </row>
    <row r="51" spans="1:17" ht="112.5" customHeight="1" x14ac:dyDescent="0.25">
      <c r="A51" s="28">
        <v>3</v>
      </c>
      <c r="B51" s="119"/>
      <c r="C51" s="119"/>
      <c r="D51" s="29" t="s">
        <v>68</v>
      </c>
      <c r="E51" s="29" t="s">
        <v>19</v>
      </c>
      <c r="F51" s="29" t="s">
        <v>19</v>
      </c>
      <c r="G51" s="29" t="s">
        <v>19</v>
      </c>
      <c r="H51" s="30" t="s">
        <v>67</v>
      </c>
      <c r="I51" s="61" t="s">
        <v>72</v>
      </c>
      <c r="J51" s="31">
        <v>80000</v>
      </c>
      <c r="K51" s="31">
        <f>SUM(L51:O51)</f>
        <v>80000</v>
      </c>
      <c r="L51" s="31">
        <v>0</v>
      </c>
      <c r="M51" s="31">
        <v>0</v>
      </c>
      <c r="N51" s="31">
        <v>80000</v>
      </c>
      <c r="O51" s="31">
        <v>0</v>
      </c>
      <c r="P51" s="32" t="s">
        <v>51</v>
      </c>
      <c r="Q51" s="33" t="s">
        <v>29</v>
      </c>
    </row>
    <row r="52" spans="1:17" ht="112.5" customHeight="1" thickBot="1" x14ac:dyDescent="0.3">
      <c r="A52" s="28">
        <v>4</v>
      </c>
      <c r="B52" s="115"/>
      <c r="C52" s="115"/>
      <c r="D52" s="29" t="s">
        <v>69</v>
      </c>
      <c r="E52" s="29" t="s">
        <v>19</v>
      </c>
      <c r="F52" s="29" t="s">
        <v>19</v>
      </c>
      <c r="G52" s="29" t="s">
        <v>19</v>
      </c>
      <c r="H52" s="30" t="s">
        <v>70</v>
      </c>
      <c r="I52" s="29" t="s">
        <v>71</v>
      </c>
      <c r="J52" s="31">
        <v>210000</v>
      </c>
      <c r="K52" s="31">
        <f>SUM(L52:O52)</f>
        <v>210000</v>
      </c>
      <c r="L52" s="31">
        <v>0</v>
      </c>
      <c r="M52" s="31">
        <v>0</v>
      </c>
      <c r="N52" s="31">
        <v>210000</v>
      </c>
      <c r="O52" s="31">
        <v>0</v>
      </c>
      <c r="P52" s="32" t="s">
        <v>51</v>
      </c>
      <c r="Q52" s="33" t="s">
        <v>29</v>
      </c>
    </row>
    <row r="53" spans="1:17" s="21" customFormat="1" ht="32.25" customHeight="1" thickBot="1" x14ac:dyDescent="0.35">
      <c r="A53" s="110" t="s">
        <v>148</v>
      </c>
      <c r="B53" s="111"/>
      <c r="C53" s="27"/>
      <c r="D53" s="27"/>
      <c r="E53" s="20"/>
      <c r="F53" s="20"/>
      <c r="G53" s="20"/>
      <c r="H53" s="20"/>
      <c r="I53" s="20"/>
      <c r="J53" s="22">
        <f>SUM(J49:J52)</f>
        <v>406000</v>
      </c>
      <c r="K53" s="22">
        <f t="shared" ref="K53:O53" si="18">SUM(K49:K52)</f>
        <v>406000</v>
      </c>
      <c r="L53" s="22">
        <f t="shared" si="18"/>
        <v>0</v>
      </c>
      <c r="M53" s="22">
        <f t="shared" si="18"/>
        <v>0</v>
      </c>
      <c r="N53" s="22">
        <f t="shared" si="18"/>
        <v>406000</v>
      </c>
      <c r="O53" s="22">
        <f t="shared" si="18"/>
        <v>0</v>
      </c>
      <c r="P53" s="26"/>
      <c r="Q53" s="23"/>
    </row>
    <row r="54" spans="1:17" ht="112.5" customHeight="1" thickBot="1" x14ac:dyDescent="0.3">
      <c r="A54" s="28">
        <v>1</v>
      </c>
      <c r="B54" s="103" t="s">
        <v>143</v>
      </c>
      <c r="C54" s="90">
        <v>4803010211</v>
      </c>
      <c r="D54" s="29" t="s">
        <v>130</v>
      </c>
      <c r="E54" s="29" t="s">
        <v>19</v>
      </c>
      <c r="F54" s="29" t="s">
        <v>19</v>
      </c>
      <c r="G54" s="29" t="s">
        <v>19</v>
      </c>
      <c r="H54" s="30" t="s">
        <v>136</v>
      </c>
      <c r="I54" s="29" t="s">
        <v>131</v>
      </c>
      <c r="J54" s="31">
        <v>1380000</v>
      </c>
      <c r="K54" s="31">
        <f>SUM(L54:O54)</f>
        <v>1380000</v>
      </c>
      <c r="L54" s="31">
        <v>0</v>
      </c>
      <c r="M54" s="31">
        <v>0</v>
      </c>
      <c r="N54" s="31">
        <v>1380000</v>
      </c>
      <c r="O54" s="31">
        <v>0</v>
      </c>
      <c r="P54" s="32" t="s">
        <v>51</v>
      </c>
      <c r="Q54" s="33" t="s">
        <v>29</v>
      </c>
    </row>
    <row r="55" spans="1:17" s="21" customFormat="1" ht="32.25" customHeight="1" thickBot="1" x14ac:dyDescent="0.35">
      <c r="A55" s="110" t="s">
        <v>146</v>
      </c>
      <c r="B55" s="111"/>
      <c r="C55" s="27"/>
      <c r="D55" s="27"/>
      <c r="E55" s="20"/>
      <c r="F55" s="20"/>
      <c r="G55" s="20"/>
      <c r="H55" s="20"/>
      <c r="I55" s="20"/>
      <c r="J55" s="22">
        <f>SUM(J54)</f>
        <v>1380000</v>
      </c>
      <c r="K55" s="22">
        <f t="shared" ref="K55:O55" si="19">SUM(K54)</f>
        <v>1380000</v>
      </c>
      <c r="L55" s="22">
        <f t="shared" si="19"/>
        <v>0</v>
      </c>
      <c r="M55" s="22">
        <f t="shared" si="19"/>
        <v>0</v>
      </c>
      <c r="N55" s="22">
        <f t="shared" si="19"/>
        <v>1380000</v>
      </c>
      <c r="O55" s="22">
        <f t="shared" si="19"/>
        <v>0</v>
      </c>
      <c r="P55" s="26"/>
      <c r="Q55" s="23"/>
    </row>
    <row r="56" spans="1:17" ht="47.25" customHeight="1" x14ac:dyDescent="0.25">
      <c r="A56" s="112" t="s">
        <v>149</v>
      </c>
      <c r="B56" s="113"/>
      <c r="C56" s="113"/>
      <c r="D56" s="113"/>
      <c r="E56" s="34"/>
      <c r="F56" s="34"/>
      <c r="G56" s="34"/>
      <c r="H56" s="35"/>
      <c r="I56" s="35"/>
      <c r="J56" s="36">
        <f>SUM(J48+J53+J55)</f>
        <v>2135000</v>
      </c>
      <c r="K56" s="36">
        <f>K57+K58+K59</f>
        <v>2135000</v>
      </c>
      <c r="L56" s="36">
        <f>SUM(L48+L52+L55)</f>
        <v>0</v>
      </c>
      <c r="M56" s="36">
        <f>M58</f>
        <v>0</v>
      </c>
      <c r="N56" s="36">
        <f>SUM(N48+N53+N55)</f>
        <v>2135000</v>
      </c>
      <c r="O56" s="36">
        <f>SUM(O48+O52+O55)</f>
        <v>0</v>
      </c>
      <c r="P56" s="37"/>
      <c r="Q56" s="38"/>
    </row>
    <row r="57" spans="1:17" ht="47.25" customHeight="1" x14ac:dyDescent="0.25">
      <c r="A57" s="7" t="s">
        <v>140</v>
      </c>
      <c r="B57" s="8"/>
      <c r="C57" s="11"/>
      <c r="D57" s="8"/>
      <c r="E57" s="8"/>
      <c r="F57" s="8"/>
      <c r="G57" s="8"/>
      <c r="H57" s="8"/>
      <c r="I57" s="8"/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5"/>
      <c r="Q57" s="17"/>
    </row>
    <row r="58" spans="1:17" ht="47.25" customHeight="1" x14ac:dyDescent="0.25">
      <c r="A58" s="9" t="s">
        <v>144</v>
      </c>
      <c r="B58" s="10"/>
      <c r="C58" s="13"/>
      <c r="D58" s="10"/>
      <c r="E58" s="10"/>
      <c r="F58" s="10"/>
      <c r="G58" s="10"/>
      <c r="H58" s="10"/>
      <c r="I58" s="10"/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6"/>
      <c r="Q58" s="18"/>
    </row>
    <row r="59" spans="1:17" ht="47.25" customHeight="1" thickBot="1" x14ac:dyDescent="0.3">
      <c r="A59" s="95" t="s">
        <v>153</v>
      </c>
      <c r="B59" s="96"/>
      <c r="C59" s="96"/>
      <c r="D59" s="96"/>
      <c r="E59" s="96"/>
      <c r="F59" s="96"/>
      <c r="G59" s="96"/>
      <c r="H59" s="96"/>
      <c r="I59" s="96"/>
      <c r="J59" s="97">
        <f>J54+J52+J51+J50+J49+J47</f>
        <v>2135000</v>
      </c>
      <c r="K59" s="97">
        <f t="shared" ref="K59:O59" si="20">K54+K52+K51+K50+K49+K47</f>
        <v>2135000</v>
      </c>
      <c r="L59" s="97">
        <f t="shared" si="20"/>
        <v>0</v>
      </c>
      <c r="M59" s="97">
        <f t="shared" si="20"/>
        <v>0</v>
      </c>
      <c r="N59" s="97">
        <f t="shared" si="20"/>
        <v>2135000</v>
      </c>
      <c r="O59" s="97">
        <f t="shared" si="20"/>
        <v>0</v>
      </c>
      <c r="P59" s="98"/>
      <c r="Q59" s="99"/>
    </row>
    <row r="60" spans="1:17" s="102" customFormat="1" ht="60" customHeight="1" thickBot="1" x14ac:dyDescent="0.3">
      <c r="A60" s="116" t="s">
        <v>196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8"/>
    </row>
    <row r="61" spans="1:17" ht="112.5" customHeight="1" thickBot="1" x14ac:dyDescent="0.3">
      <c r="A61" s="45">
        <v>1</v>
      </c>
      <c r="B61" s="90" t="s">
        <v>45</v>
      </c>
      <c r="C61" s="90">
        <v>4803010194</v>
      </c>
      <c r="D61" s="40" t="s">
        <v>105</v>
      </c>
      <c r="E61" s="29" t="s">
        <v>19</v>
      </c>
      <c r="F61" s="29" t="s">
        <v>19</v>
      </c>
      <c r="G61" s="29" t="s">
        <v>19</v>
      </c>
      <c r="H61" s="41" t="s">
        <v>108</v>
      </c>
      <c r="I61" s="40" t="s">
        <v>106</v>
      </c>
      <c r="J61" s="42">
        <v>500000</v>
      </c>
      <c r="K61" s="42">
        <f>SUM(L61:O61)</f>
        <v>500000</v>
      </c>
      <c r="L61" s="42">
        <v>0</v>
      </c>
      <c r="M61" s="42">
        <v>0</v>
      </c>
      <c r="N61" s="42">
        <v>500000</v>
      </c>
      <c r="O61" s="42">
        <v>0</v>
      </c>
      <c r="P61" s="40" t="s">
        <v>107</v>
      </c>
      <c r="Q61" s="60" t="s">
        <v>29</v>
      </c>
    </row>
    <row r="62" spans="1:17" s="21" customFormat="1" ht="32.25" customHeight="1" thickBot="1" x14ac:dyDescent="0.35">
      <c r="A62" s="110" t="s">
        <v>146</v>
      </c>
      <c r="B62" s="111"/>
      <c r="C62" s="27"/>
      <c r="D62" s="27"/>
      <c r="E62" s="20"/>
      <c r="F62" s="20"/>
      <c r="G62" s="20"/>
      <c r="H62" s="20"/>
      <c r="I62" s="20"/>
      <c r="J62" s="22">
        <f>SUM(J61)</f>
        <v>500000</v>
      </c>
      <c r="K62" s="22">
        <f t="shared" ref="K62:O62" si="21">SUM(K61)</f>
        <v>500000</v>
      </c>
      <c r="L62" s="22">
        <f t="shared" si="21"/>
        <v>0</v>
      </c>
      <c r="M62" s="22">
        <f t="shared" si="21"/>
        <v>0</v>
      </c>
      <c r="N62" s="22">
        <f t="shared" si="21"/>
        <v>500000</v>
      </c>
      <c r="O62" s="22">
        <f t="shared" si="21"/>
        <v>0</v>
      </c>
      <c r="P62" s="26"/>
      <c r="Q62" s="23"/>
    </row>
    <row r="63" spans="1:17" ht="47.25" customHeight="1" x14ac:dyDescent="0.25">
      <c r="A63" s="112" t="s">
        <v>158</v>
      </c>
      <c r="B63" s="113"/>
      <c r="C63" s="113"/>
      <c r="D63" s="113"/>
      <c r="E63" s="34"/>
      <c r="F63" s="34"/>
      <c r="G63" s="34"/>
      <c r="H63" s="35"/>
      <c r="I63" s="35"/>
      <c r="J63" s="36">
        <f>SUM(J62)</f>
        <v>500000</v>
      </c>
      <c r="K63" s="36">
        <f>L63+M63+N63</f>
        <v>500000</v>
      </c>
      <c r="L63" s="36">
        <f>SUM(L55+L59+L62)</f>
        <v>0</v>
      </c>
      <c r="M63" s="36">
        <f>M65</f>
        <v>0</v>
      </c>
      <c r="N63" s="36">
        <f>SUM(N62)</f>
        <v>500000</v>
      </c>
      <c r="O63" s="36">
        <f>SUM(O55+O59+O62)</f>
        <v>0</v>
      </c>
      <c r="P63" s="37"/>
      <c r="Q63" s="38"/>
    </row>
    <row r="64" spans="1:17" ht="47.25" customHeight="1" x14ac:dyDescent="0.25">
      <c r="A64" s="7" t="s">
        <v>140</v>
      </c>
      <c r="B64" s="8"/>
      <c r="C64" s="11"/>
      <c r="D64" s="8"/>
      <c r="E64" s="8"/>
      <c r="F64" s="8"/>
      <c r="G64" s="8"/>
      <c r="H64" s="8"/>
      <c r="I64" s="8"/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5"/>
      <c r="Q64" s="17"/>
    </row>
    <row r="65" spans="1:17" ht="47.25" customHeight="1" x14ac:dyDescent="0.25">
      <c r="A65" s="9" t="s">
        <v>144</v>
      </c>
      <c r="B65" s="10"/>
      <c r="C65" s="13"/>
      <c r="D65" s="10"/>
      <c r="E65" s="10"/>
      <c r="F65" s="10"/>
      <c r="G65" s="10"/>
      <c r="H65" s="10"/>
      <c r="I65" s="10"/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6"/>
      <c r="Q65" s="18"/>
    </row>
    <row r="66" spans="1:17" ht="47.25" customHeight="1" thickBot="1" x14ac:dyDescent="0.3">
      <c r="A66" s="95" t="s">
        <v>150</v>
      </c>
      <c r="B66" s="96"/>
      <c r="C66" s="96"/>
      <c r="D66" s="96"/>
      <c r="E66" s="96"/>
      <c r="F66" s="96"/>
      <c r="G66" s="96"/>
      <c r="H66" s="96"/>
      <c r="I66" s="96"/>
      <c r="J66" s="97">
        <f>J61</f>
        <v>500000</v>
      </c>
      <c r="K66" s="97">
        <f t="shared" ref="K66:P66" si="22">K61</f>
        <v>500000</v>
      </c>
      <c r="L66" s="97">
        <f t="shared" si="22"/>
        <v>0</v>
      </c>
      <c r="M66" s="97">
        <f t="shared" si="22"/>
        <v>0</v>
      </c>
      <c r="N66" s="97">
        <f t="shared" si="22"/>
        <v>500000</v>
      </c>
      <c r="O66" s="97">
        <f t="shared" si="22"/>
        <v>0</v>
      </c>
      <c r="P66" s="97" t="str">
        <f t="shared" si="22"/>
        <v>апрель</v>
      </c>
      <c r="Q66" s="99"/>
    </row>
    <row r="67" spans="1:17" s="102" customFormat="1" ht="60" customHeight="1" thickBot="1" x14ac:dyDescent="0.3">
      <c r="A67" s="116" t="s">
        <v>197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8"/>
    </row>
    <row r="68" spans="1:17" ht="112.5" customHeight="1" thickBot="1" x14ac:dyDescent="0.3">
      <c r="A68" s="45">
        <v>1</v>
      </c>
      <c r="B68" s="90" t="s">
        <v>142</v>
      </c>
      <c r="C68" s="90">
        <v>4803003197</v>
      </c>
      <c r="D68" s="40" t="s">
        <v>120</v>
      </c>
      <c r="E68" s="29" t="s">
        <v>19</v>
      </c>
      <c r="F68" s="29" t="s">
        <v>19</v>
      </c>
      <c r="G68" s="29" t="s">
        <v>19</v>
      </c>
      <c r="H68" s="41" t="s">
        <v>118</v>
      </c>
      <c r="I68" s="40" t="s">
        <v>75</v>
      </c>
      <c r="J68" s="42">
        <v>70000</v>
      </c>
      <c r="K68" s="42">
        <f>SUM(L68:O68)</f>
        <v>70000</v>
      </c>
      <c r="L68" s="42">
        <v>0</v>
      </c>
      <c r="M68" s="42">
        <v>0</v>
      </c>
      <c r="N68" s="42">
        <v>70000</v>
      </c>
      <c r="O68" s="42">
        <v>0</v>
      </c>
      <c r="P68" s="40" t="s">
        <v>119</v>
      </c>
      <c r="Q68" s="60" t="s">
        <v>29</v>
      </c>
    </row>
    <row r="69" spans="1:17" s="21" customFormat="1" ht="32.25" customHeight="1" thickBot="1" x14ac:dyDescent="0.35">
      <c r="A69" s="110" t="s">
        <v>146</v>
      </c>
      <c r="B69" s="111"/>
      <c r="C69" s="27"/>
      <c r="D69" s="27"/>
      <c r="E69" s="20"/>
      <c r="F69" s="20"/>
      <c r="G69" s="20"/>
      <c r="H69" s="20"/>
      <c r="I69" s="20"/>
      <c r="J69" s="22">
        <f>SUM(J68)</f>
        <v>70000</v>
      </c>
      <c r="K69" s="22">
        <f t="shared" ref="K69:O70" si="23">SUM(K68)</f>
        <v>70000</v>
      </c>
      <c r="L69" s="22">
        <f t="shared" si="23"/>
        <v>0</v>
      </c>
      <c r="M69" s="22">
        <f t="shared" si="23"/>
        <v>0</v>
      </c>
      <c r="N69" s="22">
        <f t="shared" si="23"/>
        <v>70000</v>
      </c>
      <c r="O69" s="22">
        <f t="shared" si="23"/>
        <v>0</v>
      </c>
      <c r="P69" s="26"/>
      <c r="Q69" s="23"/>
    </row>
    <row r="70" spans="1:17" ht="47.25" customHeight="1" x14ac:dyDescent="0.25">
      <c r="A70" s="112" t="s">
        <v>158</v>
      </c>
      <c r="B70" s="113"/>
      <c r="C70" s="113"/>
      <c r="D70" s="113"/>
      <c r="E70" s="34"/>
      <c r="F70" s="34"/>
      <c r="G70" s="34"/>
      <c r="H70" s="35"/>
      <c r="I70" s="35"/>
      <c r="J70" s="36">
        <f>SUM(J69)</f>
        <v>70000</v>
      </c>
      <c r="K70" s="36">
        <f t="shared" si="23"/>
        <v>70000</v>
      </c>
      <c r="L70" s="36">
        <f t="shared" si="23"/>
        <v>0</v>
      </c>
      <c r="M70" s="36">
        <f t="shared" si="23"/>
        <v>0</v>
      </c>
      <c r="N70" s="36">
        <f t="shared" si="23"/>
        <v>70000</v>
      </c>
      <c r="O70" s="36">
        <f t="shared" si="23"/>
        <v>0</v>
      </c>
      <c r="P70" s="37"/>
      <c r="Q70" s="38"/>
    </row>
    <row r="71" spans="1:17" ht="47.25" customHeight="1" x14ac:dyDescent="0.25">
      <c r="A71" s="7" t="s">
        <v>140</v>
      </c>
      <c r="B71" s="8"/>
      <c r="C71" s="11"/>
      <c r="D71" s="8"/>
      <c r="E71" s="8"/>
      <c r="F71" s="8"/>
      <c r="G71" s="8"/>
      <c r="H71" s="8"/>
      <c r="I71" s="8"/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5"/>
      <c r="Q71" s="17"/>
    </row>
    <row r="72" spans="1:17" ht="47.25" customHeight="1" x14ac:dyDescent="0.25">
      <c r="A72" s="9" t="s">
        <v>144</v>
      </c>
      <c r="B72" s="10"/>
      <c r="C72" s="13"/>
      <c r="D72" s="10"/>
      <c r="E72" s="10"/>
      <c r="F72" s="10"/>
      <c r="G72" s="10"/>
      <c r="H72" s="10"/>
      <c r="I72" s="10"/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6"/>
      <c r="Q72" s="18"/>
    </row>
    <row r="73" spans="1:17" ht="47.25" customHeight="1" thickBot="1" x14ac:dyDescent="0.3">
      <c r="A73" s="95" t="s">
        <v>150</v>
      </c>
      <c r="B73" s="96"/>
      <c r="C73" s="96"/>
      <c r="D73" s="96"/>
      <c r="E73" s="96"/>
      <c r="F73" s="96"/>
      <c r="G73" s="96"/>
      <c r="H73" s="96"/>
      <c r="I73" s="96"/>
      <c r="J73" s="97">
        <f>J68</f>
        <v>70000</v>
      </c>
      <c r="K73" s="97">
        <f t="shared" ref="K73:O73" si="24">K68</f>
        <v>70000</v>
      </c>
      <c r="L73" s="97">
        <f t="shared" si="24"/>
        <v>0</v>
      </c>
      <c r="M73" s="97">
        <f t="shared" si="24"/>
        <v>0</v>
      </c>
      <c r="N73" s="97">
        <f t="shared" si="24"/>
        <v>70000</v>
      </c>
      <c r="O73" s="97">
        <f t="shared" si="24"/>
        <v>0</v>
      </c>
      <c r="P73" s="98"/>
      <c r="Q73" s="99"/>
    </row>
    <row r="74" spans="1:17" s="102" customFormat="1" ht="60" customHeight="1" thickBot="1" x14ac:dyDescent="0.3">
      <c r="A74" s="116" t="s">
        <v>198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8"/>
    </row>
    <row r="75" spans="1:17" ht="112.5" customHeight="1" thickBot="1" x14ac:dyDescent="0.3">
      <c r="A75" s="45">
        <v>1</v>
      </c>
      <c r="B75" s="90" t="s">
        <v>141</v>
      </c>
      <c r="C75" s="90">
        <v>4803002500</v>
      </c>
      <c r="D75" s="40" t="s">
        <v>181</v>
      </c>
      <c r="E75" s="29" t="s">
        <v>19</v>
      </c>
      <c r="F75" s="29" t="s">
        <v>19</v>
      </c>
      <c r="G75" s="29" t="s">
        <v>19</v>
      </c>
      <c r="H75" s="41" t="s">
        <v>40</v>
      </c>
      <c r="I75" s="40" t="s">
        <v>38</v>
      </c>
      <c r="J75" s="42">
        <v>12500000</v>
      </c>
      <c r="K75" s="42">
        <f>SUM(L75:O75)</f>
        <v>12500000</v>
      </c>
      <c r="L75" s="42">
        <v>0</v>
      </c>
      <c r="M75" s="42">
        <v>0</v>
      </c>
      <c r="N75" s="42">
        <v>12500000</v>
      </c>
      <c r="O75" s="42">
        <v>0</v>
      </c>
      <c r="P75" s="40" t="s">
        <v>39</v>
      </c>
      <c r="Q75" s="60" t="s">
        <v>29</v>
      </c>
    </row>
    <row r="76" spans="1:17" s="21" customFormat="1" ht="32.25" customHeight="1" thickBot="1" x14ac:dyDescent="0.35">
      <c r="A76" s="110" t="s">
        <v>146</v>
      </c>
      <c r="B76" s="111"/>
      <c r="C76" s="27"/>
      <c r="D76" s="27"/>
      <c r="E76" s="20"/>
      <c r="F76" s="20"/>
      <c r="G76" s="20"/>
      <c r="H76" s="20"/>
      <c r="I76" s="20"/>
      <c r="J76" s="22">
        <f>SUM(J75)</f>
        <v>12500000</v>
      </c>
      <c r="K76" s="22">
        <f t="shared" ref="K76:O76" si="25">SUM(K75)</f>
        <v>12500000</v>
      </c>
      <c r="L76" s="22">
        <f t="shared" si="25"/>
        <v>0</v>
      </c>
      <c r="M76" s="22">
        <f t="shared" si="25"/>
        <v>0</v>
      </c>
      <c r="N76" s="22">
        <f t="shared" si="25"/>
        <v>12500000</v>
      </c>
      <c r="O76" s="22">
        <f t="shared" si="25"/>
        <v>0</v>
      </c>
      <c r="P76" s="26"/>
      <c r="Q76" s="23"/>
    </row>
    <row r="77" spans="1:17" ht="112.5" customHeight="1" thickBot="1" x14ac:dyDescent="0.3">
      <c r="A77" s="45">
        <v>1</v>
      </c>
      <c r="B77" s="90" t="s">
        <v>45</v>
      </c>
      <c r="C77" s="90">
        <v>4803010194</v>
      </c>
      <c r="D77" s="40" t="s">
        <v>52</v>
      </c>
      <c r="E77" s="29" t="s">
        <v>19</v>
      </c>
      <c r="F77" s="29" t="s">
        <v>19</v>
      </c>
      <c r="G77" s="29" t="s">
        <v>19</v>
      </c>
      <c r="H77" s="41" t="s">
        <v>53</v>
      </c>
      <c r="I77" s="40" t="s">
        <v>38</v>
      </c>
      <c r="J77" s="42">
        <v>6790175</v>
      </c>
      <c r="K77" s="42">
        <f>SUM(L77:O77)</f>
        <v>6790175</v>
      </c>
      <c r="L77" s="42">
        <v>0</v>
      </c>
      <c r="M77" s="42">
        <v>0</v>
      </c>
      <c r="N77" s="42">
        <v>6790175</v>
      </c>
      <c r="O77" s="42">
        <v>0</v>
      </c>
      <c r="P77" s="40" t="s">
        <v>39</v>
      </c>
      <c r="Q77" s="60" t="s">
        <v>29</v>
      </c>
    </row>
    <row r="78" spans="1:17" s="21" customFormat="1" ht="32.25" customHeight="1" thickBot="1" x14ac:dyDescent="0.35">
      <c r="A78" s="110" t="s">
        <v>146</v>
      </c>
      <c r="B78" s="111"/>
      <c r="C78" s="27"/>
      <c r="D78" s="27"/>
      <c r="E78" s="20"/>
      <c r="F78" s="20"/>
      <c r="G78" s="20"/>
      <c r="H78" s="20"/>
      <c r="I78" s="20"/>
      <c r="J78" s="22">
        <f>SUM(J77)</f>
        <v>6790175</v>
      </c>
      <c r="K78" s="22">
        <f t="shared" ref="K78:O78" si="26">SUM(K77)</f>
        <v>6790175</v>
      </c>
      <c r="L78" s="22">
        <f t="shared" si="26"/>
        <v>0</v>
      </c>
      <c r="M78" s="22">
        <f t="shared" si="26"/>
        <v>0</v>
      </c>
      <c r="N78" s="22">
        <f t="shared" si="26"/>
        <v>6790175</v>
      </c>
      <c r="O78" s="22">
        <f t="shared" si="26"/>
        <v>0</v>
      </c>
      <c r="P78" s="26"/>
      <c r="Q78" s="23"/>
    </row>
    <row r="79" spans="1:17" ht="112.5" customHeight="1" thickBot="1" x14ac:dyDescent="0.3">
      <c r="A79" s="45">
        <v>1</v>
      </c>
      <c r="B79" s="90" t="s">
        <v>123</v>
      </c>
      <c r="C79" s="90">
        <v>4803010074</v>
      </c>
      <c r="D79" s="40" t="s">
        <v>100</v>
      </c>
      <c r="E79" s="29" t="s">
        <v>19</v>
      </c>
      <c r="F79" s="29" t="s">
        <v>19</v>
      </c>
      <c r="G79" s="29" t="s">
        <v>19</v>
      </c>
      <c r="H79" s="41" t="s">
        <v>134</v>
      </c>
      <c r="I79" s="40" t="s">
        <v>102</v>
      </c>
      <c r="J79" s="42">
        <v>350000</v>
      </c>
      <c r="K79" s="42">
        <f>SUM(L79:O79)</f>
        <v>350000</v>
      </c>
      <c r="L79" s="42">
        <v>0</v>
      </c>
      <c r="M79" s="42">
        <v>0</v>
      </c>
      <c r="N79" s="42">
        <v>350000</v>
      </c>
      <c r="O79" s="42">
        <v>0</v>
      </c>
      <c r="P79" s="40" t="s">
        <v>39</v>
      </c>
      <c r="Q79" s="60" t="s">
        <v>29</v>
      </c>
    </row>
    <row r="80" spans="1:17" s="21" customFormat="1" ht="32.25" customHeight="1" thickBot="1" x14ac:dyDescent="0.35">
      <c r="A80" s="110" t="s">
        <v>146</v>
      </c>
      <c r="B80" s="111"/>
      <c r="C80" s="27"/>
      <c r="D80" s="27"/>
      <c r="E80" s="20"/>
      <c r="F80" s="20"/>
      <c r="G80" s="20"/>
      <c r="H80" s="20"/>
      <c r="I80" s="20"/>
      <c r="J80" s="22">
        <f>SUM(J79)</f>
        <v>350000</v>
      </c>
      <c r="K80" s="22">
        <f t="shared" ref="K80:O80" si="27">SUM(K79)</f>
        <v>350000</v>
      </c>
      <c r="L80" s="22">
        <f t="shared" si="27"/>
        <v>0</v>
      </c>
      <c r="M80" s="22">
        <f t="shared" si="27"/>
        <v>0</v>
      </c>
      <c r="N80" s="22">
        <f t="shared" si="27"/>
        <v>350000</v>
      </c>
      <c r="O80" s="22">
        <f t="shared" si="27"/>
        <v>0</v>
      </c>
      <c r="P80" s="26"/>
      <c r="Q80" s="23"/>
    </row>
    <row r="81" spans="1:17" ht="47.25" customHeight="1" x14ac:dyDescent="0.25">
      <c r="A81" s="112" t="s">
        <v>151</v>
      </c>
      <c r="B81" s="113"/>
      <c r="C81" s="113"/>
      <c r="D81" s="113"/>
      <c r="E81" s="34"/>
      <c r="F81" s="34"/>
      <c r="G81" s="34"/>
      <c r="H81" s="35"/>
      <c r="I81" s="35"/>
      <c r="J81" s="36">
        <f>SUM(J76+J78+J80)</f>
        <v>19640175</v>
      </c>
      <c r="K81" s="36">
        <f>K82+K83+K84</f>
        <v>19640175</v>
      </c>
      <c r="L81" s="36">
        <f t="shared" ref="L81:O81" si="28">SUM(L76+L78+L80)</f>
        <v>0</v>
      </c>
      <c r="M81" s="36">
        <f t="shared" si="28"/>
        <v>0</v>
      </c>
      <c r="N81" s="36">
        <f t="shared" si="28"/>
        <v>19640175</v>
      </c>
      <c r="O81" s="36">
        <f t="shared" si="28"/>
        <v>0</v>
      </c>
      <c r="P81" s="37"/>
      <c r="Q81" s="38"/>
    </row>
    <row r="82" spans="1:17" ht="47.25" customHeight="1" x14ac:dyDescent="0.25">
      <c r="A82" s="7" t="s">
        <v>140</v>
      </c>
      <c r="B82" s="8"/>
      <c r="C82" s="11"/>
      <c r="D82" s="8"/>
      <c r="E82" s="8"/>
      <c r="F82" s="8"/>
      <c r="G82" s="8"/>
      <c r="H82" s="8"/>
      <c r="I82" s="8"/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5"/>
      <c r="Q82" s="17"/>
    </row>
    <row r="83" spans="1:17" ht="47.25" customHeight="1" x14ac:dyDescent="0.25">
      <c r="A83" s="9" t="s">
        <v>144</v>
      </c>
      <c r="B83" s="10"/>
      <c r="C83" s="13"/>
      <c r="D83" s="10"/>
      <c r="E83" s="10"/>
      <c r="F83" s="10"/>
      <c r="G83" s="10"/>
      <c r="H83" s="10"/>
      <c r="I83" s="10"/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6"/>
      <c r="Q83" s="18"/>
    </row>
    <row r="84" spans="1:17" ht="47.25" customHeight="1" thickBot="1" x14ac:dyDescent="0.3">
      <c r="A84" s="95" t="s">
        <v>152</v>
      </c>
      <c r="B84" s="96"/>
      <c r="C84" s="96"/>
      <c r="D84" s="96"/>
      <c r="E84" s="96"/>
      <c r="F84" s="96"/>
      <c r="G84" s="96"/>
      <c r="H84" s="96"/>
      <c r="I84" s="96"/>
      <c r="J84" s="97">
        <f>J79+J77+J75</f>
        <v>19640175</v>
      </c>
      <c r="K84" s="97">
        <f t="shared" ref="K84:O84" si="29">K79+K77+K75</f>
        <v>19640175</v>
      </c>
      <c r="L84" s="97">
        <f t="shared" si="29"/>
        <v>0</v>
      </c>
      <c r="M84" s="97">
        <f t="shared" si="29"/>
        <v>0</v>
      </c>
      <c r="N84" s="97">
        <f t="shared" si="29"/>
        <v>19640175</v>
      </c>
      <c r="O84" s="97">
        <f t="shared" si="29"/>
        <v>0</v>
      </c>
      <c r="P84" s="98"/>
      <c r="Q84" s="99"/>
    </row>
    <row r="85" spans="1:17" s="102" customFormat="1" ht="60" customHeight="1" thickBot="1" x14ac:dyDescent="0.3">
      <c r="A85" s="116" t="s">
        <v>199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8"/>
    </row>
    <row r="86" spans="1:17" ht="111.75" customHeight="1" x14ac:dyDescent="0.25">
      <c r="A86" s="28">
        <v>1</v>
      </c>
      <c r="B86" s="114" t="s">
        <v>56</v>
      </c>
      <c r="C86" s="114">
        <v>4803010518</v>
      </c>
      <c r="D86" s="29" t="s">
        <v>73</v>
      </c>
      <c r="E86" s="29" t="s">
        <v>19</v>
      </c>
      <c r="F86" s="29" t="s">
        <v>19</v>
      </c>
      <c r="G86" s="29" t="s">
        <v>19</v>
      </c>
      <c r="H86" s="30" t="s">
        <v>74</v>
      </c>
      <c r="I86" s="29" t="s">
        <v>75</v>
      </c>
      <c r="J86" s="31">
        <v>45500</v>
      </c>
      <c r="K86" s="31">
        <f>SUM(L86:O86)</f>
        <v>45500</v>
      </c>
      <c r="L86" s="31">
        <v>0</v>
      </c>
      <c r="M86" s="31">
        <v>0</v>
      </c>
      <c r="N86" s="31">
        <v>45500</v>
      </c>
      <c r="O86" s="31">
        <v>0</v>
      </c>
      <c r="P86" s="32" t="s">
        <v>76</v>
      </c>
      <c r="Q86" s="33" t="s">
        <v>29</v>
      </c>
    </row>
    <row r="87" spans="1:17" ht="111.75" customHeight="1" thickBot="1" x14ac:dyDescent="0.3">
      <c r="A87" s="28">
        <v>2</v>
      </c>
      <c r="B87" s="115"/>
      <c r="C87" s="115"/>
      <c r="D87" s="29" t="s">
        <v>77</v>
      </c>
      <c r="E87" s="29" t="s">
        <v>19</v>
      </c>
      <c r="F87" s="29" t="s">
        <v>19</v>
      </c>
      <c r="G87" s="29" t="s">
        <v>19</v>
      </c>
      <c r="H87" s="30" t="s">
        <v>78</v>
      </c>
      <c r="I87" s="29" t="s">
        <v>79</v>
      </c>
      <c r="J87" s="31">
        <v>1500000</v>
      </c>
      <c r="K87" s="31">
        <f>SUM(L87:O87)</f>
        <v>1500000</v>
      </c>
      <c r="L87" s="31">
        <v>0</v>
      </c>
      <c r="M87" s="31">
        <v>0</v>
      </c>
      <c r="N87" s="31">
        <v>1500000</v>
      </c>
      <c r="O87" s="31">
        <v>0</v>
      </c>
      <c r="P87" s="32" t="s">
        <v>76</v>
      </c>
      <c r="Q87" s="33" t="s">
        <v>29</v>
      </c>
    </row>
    <row r="88" spans="1:17" s="21" customFormat="1" ht="32.25" customHeight="1" thickBot="1" x14ac:dyDescent="0.35">
      <c r="A88" s="110" t="s">
        <v>132</v>
      </c>
      <c r="B88" s="111"/>
      <c r="C88" s="27"/>
      <c r="D88" s="27"/>
      <c r="E88" s="20"/>
      <c r="F88" s="20"/>
      <c r="G88" s="20"/>
      <c r="H88" s="20"/>
      <c r="I88" s="20"/>
      <c r="J88" s="22">
        <f>SUM(J86:J87)</f>
        <v>1545500</v>
      </c>
      <c r="K88" s="22">
        <f t="shared" ref="K88:O88" si="30">SUM(K86:K87)</f>
        <v>1545500</v>
      </c>
      <c r="L88" s="22">
        <f t="shared" si="30"/>
        <v>0</v>
      </c>
      <c r="M88" s="22">
        <f t="shared" si="30"/>
        <v>0</v>
      </c>
      <c r="N88" s="22">
        <f t="shared" si="30"/>
        <v>1545500</v>
      </c>
      <c r="O88" s="22">
        <f t="shared" si="30"/>
        <v>0</v>
      </c>
      <c r="P88" s="26"/>
      <c r="Q88" s="23"/>
    </row>
    <row r="89" spans="1:17" ht="47.25" customHeight="1" x14ac:dyDescent="0.25">
      <c r="A89" s="112" t="s">
        <v>154</v>
      </c>
      <c r="B89" s="113"/>
      <c r="C89" s="113"/>
      <c r="D89" s="113"/>
      <c r="E89" s="34"/>
      <c r="F89" s="34"/>
      <c r="G89" s="34"/>
      <c r="H89" s="35"/>
      <c r="I89" s="35"/>
      <c r="J89" s="36">
        <f>SUM(J88)</f>
        <v>1545500</v>
      </c>
      <c r="K89" s="36">
        <f>K90+K91+K92</f>
        <v>1545500</v>
      </c>
      <c r="L89" s="36">
        <f t="shared" ref="L89:P89" si="31">SUM(L88)</f>
        <v>0</v>
      </c>
      <c r="M89" s="36">
        <f t="shared" si="31"/>
        <v>0</v>
      </c>
      <c r="N89" s="36">
        <f t="shared" si="31"/>
        <v>1545500</v>
      </c>
      <c r="O89" s="36">
        <f t="shared" si="31"/>
        <v>0</v>
      </c>
      <c r="P89" s="36">
        <f t="shared" si="31"/>
        <v>0</v>
      </c>
      <c r="Q89" s="38"/>
    </row>
    <row r="90" spans="1:17" ht="47.25" customHeight="1" x14ac:dyDescent="0.25">
      <c r="A90" s="7" t="s">
        <v>140</v>
      </c>
      <c r="B90" s="8"/>
      <c r="C90" s="11"/>
      <c r="D90" s="8"/>
      <c r="E90" s="8"/>
      <c r="F90" s="8"/>
      <c r="G90" s="8"/>
      <c r="H90" s="8"/>
      <c r="I90" s="8"/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5"/>
      <c r="Q90" s="17"/>
    </row>
    <row r="91" spans="1:17" ht="47.25" customHeight="1" x14ac:dyDescent="0.25">
      <c r="A91" s="9" t="s">
        <v>144</v>
      </c>
      <c r="B91" s="10"/>
      <c r="C91" s="13"/>
      <c r="D91" s="10"/>
      <c r="E91" s="10"/>
      <c r="F91" s="10"/>
      <c r="G91" s="10"/>
      <c r="H91" s="10"/>
      <c r="I91" s="10"/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6"/>
      <c r="Q91" s="18"/>
    </row>
    <row r="92" spans="1:17" ht="47.25" customHeight="1" thickBot="1" x14ac:dyDescent="0.3">
      <c r="A92" s="95" t="s">
        <v>155</v>
      </c>
      <c r="B92" s="96"/>
      <c r="C92" s="96"/>
      <c r="D92" s="96"/>
      <c r="E92" s="96"/>
      <c r="F92" s="96"/>
      <c r="G92" s="96"/>
      <c r="H92" s="96"/>
      <c r="I92" s="96"/>
      <c r="J92" s="97">
        <f>J86+J87</f>
        <v>1545500</v>
      </c>
      <c r="K92" s="97">
        <f t="shared" ref="K92:N92" si="32">K86+K87</f>
        <v>1545500</v>
      </c>
      <c r="L92" s="97">
        <f t="shared" si="32"/>
        <v>0</v>
      </c>
      <c r="M92" s="97">
        <f t="shared" si="32"/>
        <v>0</v>
      </c>
      <c r="N92" s="97">
        <f t="shared" si="32"/>
        <v>1545500</v>
      </c>
      <c r="O92" s="97">
        <f>SUM(O77+O86)</f>
        <v>0</v>
      </c>
      <c r="P92" s="98"/>
      <c r="Q92" s="99"/>
    </row>
    <row r="93" spans="1:17" s="102" customFormat="1" ht="60" customHeight="1" thickBot="1" x14ac:dyDescent="0.3">
      <c r="A93" s="116" t="s">
        <v>200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8"/>
    </row>
    <row r="94" spans="1:17" ht="111.75" customHeight="1" x14ac:dyDescent="0.25">
      <c r="A94" s="28">
        <v>1</v>
      </c>
      <c r="B94" s="114" t="s">
        <v>56</v>
      </c>
      <c r="C94" s="114">
        <v>4803010518</v>
      </c>
      <c r="D94" s="29" t="s">
        <v>80</v>
      </c>
      <c r="E94" s="29" t="s">
        <v>19</v>
      </c>
      <c r="F94" s="29" t="s">
        <v>19</v>
      </c>
      <c r="G94" s="29" t="s">
        <v>19</v>
      </c>
      <c r="H94" s="30" t="s">
        <v>81</v>
      </c>
      <c r="I94" s="29" t="s">
        <v>82</v>
      </c>
      <c r="J94" s="31">
        <v>2000000</v>
      </c>
      <c r="K94" s="31">
        <f>SUM(L94:O94)</f>
        <v>2000000</v>
      </c>
      <c r="L94" s="31">
        <v>0</v>
      </c>
      <c r="M94" s="31">
        <v>0</v>
      </c>
      <c r="N94" s="31">
        <v>2000000</v>
      </c>
      <c r="O94" s="31">
        <v>0</v>
      </c>
      <c r="P94" s="32" t="s">
        <v>83</v>
      </c>
      <c r="Q94" s="33" t="s">
        <v>29</v>
      </c>
    </row>
    <row r="95" spans="1:17" ht="111.75" customHeight="1" thickBot="1" x14ac:dyDescent="0.3">
      <c r="A95" s="28">
        <v>2</v>
      </c>
      <c r="B95" s="115"/>
      <c r="C95" s="115"/>
      <c r="D95" s="29" t="s">
        <v>84</v>
      </c>
      <c r="E95" s="29" t="s">
        <v>19</v>
      </c>
      <c r="F95" s="29" t="s">
        <v>19</v>
      </c>
      <c r="G95" s="29" t="s">
        <v>19</v>
      </c>
      <c r="H95" s="30" t="s">
        <v>85</v>
      </c>
      <c r="I95" s="29" t="s">
        <v>86</v>
      </c>
      <c r="J95" s="31">
        <v>2100000</v>
      </c>
      <c r="K95" s="31">
        <f>SUM(L95:O95)</f>
        <v>2100000</v>
      </c>
      <c r="L95" s="31">
        <v>0</v>
      </c>
      <c r="M95" s="31">
        <v>0</v>
      </c>
      <c r="N95" s="31">
        <v>2100000</v>
      </c>
      <c r="O95" s="31">
        <v>0</v>
      </c>
      <c r="P95" s="32" t="s">
        <v>83</v>
      </c>
      <c r="Q95" s="33" t="s">
        <v>29</v>
      </c>
    </row>
    <row r="96" spans="1:17" s="21" customFormat="1" ht="32.25" customHeight="1" thickBot="1" x14ac:dyDescent="0.35">
      <c r="A96" s="110" t="s">
        <v>132</v>
      </c>
      <c r="B96" s="111"/>
      <c r="C96" s="27"/>
      <c r="D96" s="27"/>
      <c r="E96" s="20"/>
      <c r="F96" s="20"/>
      <c r="G96" s="20"/>
      <c r="H96" s="20"/>
      <c r="I96" s="20"/>
      <c r="J96" s="22">
        <f>SUM(J94:J95)</f>
        <v>4100000</v>
      </c>
      <c r="K96" s="22">
        <f t="shared" ref="K96:O96" si="33">SUM(K94:K95)</f>
        <v>4100000</v>
      </c>
      <c r="L96" s="22">
        <f t="shared" si="33"/>
        <v>0</v>
      </c>
      <c r="M96" s="22">
        <f t="shared" si="33"/>
        <v>0</v>
      </c>
      <c r="N96" s="22">
        <f t="shared" si="33"/>
        <v>4100000</v>
      </c>
      <c r="O96" s="22">
        <f t="shared" si="33"/>
        <v>0</v>
      </c>
      <c r="P96" s="26"/>
      <c r="Q96" s="23"/>
    </row>
    <row r="97" spans="1:17" ht="47.25" customHeight="1" x14ac:dyDescent="0.25">
      <c r="A97" s="112" t="s">
        <v>154</v>
      </c>
      <c r="B97" s="113"/>
      <c r="C97" s="113"/>
      <c r="D97" s="113"/>
      <c r="E97" s="34"/>
      <c r="F97" s="34"/>
      <c r="G97" s="34"/>
      <c r="H97" s="35"/>
      <c r="I97" s="35"/>
      <c r="J97" s="36">
        <f>SUM(J96)</f>
        <v>4100000</v>
      </c>
      <c r="K97" s="36">
        <f>K98+K99+K100</f>
        <v>4100000</v>
      </c>
      <c r="L97" s="36">
        <f t="shared" ref="L97:O97" si="34">SUM(L96)</f>
        <v>0</v>
      </c>
      <c r="M97" s="36">
        <f t="shared" si="34"/>
        <v>0</v>
      </c>
      <c r="N97" s="36">
        <f t="shared" si="34"/>
        <v>4100000</v>
      </c>
      <c r="O97" s="36">
        <f t="shared" si="34"/>
        <v>0</v>
      </c>
      <c r="P97" s="37"/>
      <c r="Q97" s="38"/>
    </row>
    <row r="98" spans="1:17" ht="47.25" customHeight="1" x14ac:dyDescent="0.25">
      <c r="A98" s="7" t="s">
        <v>140</v>
      </c>
      <c r="B98" s="8"/>
      <c r="C98" s="11"/>
      <c r="D98" s="8"/>
      <c r="E98" s="8"/>
      <c r="F98" s="8"/>
      <c r="G98" s="8"/>
      <c r="H98" s="8"/>
      <c r="I98" s="8"/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5"/>
      <c r="Q98" s="17"/>
    </row>
    <row r="99" spans="1:17" ht="47.25" customHeight="1" x14ac:dyDescent="0.25">
      <c r="A99" s="9" t="s">
        <v>144</v>
      </c>
      <c r="B99" s="10"/>
      <c r="C99" s="13"/>
      <c r="D99" s="10"/>
      <c r="E99" s="10"/>
      <c r="F99" s="10"/>
      <c r="G99" s="10"/>
      <c r="H99" s="10"/>
      <c r="I99" s="10"/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6"/>
      <c r="Q99" s="18"/>
    </row>
    <row r="100" spans="1:17" ht="47.25" customHeight="1" thickBot="1" x14ac:dyDescent="0.3">
      <c r="A100" s="95" t="s">
        <v>155</v>
      </c>
      <c r="B100" s="96"/>
      <c r="C100" s="96"/>
      <c r="D100" s="96"/>
      <c r="E100" s="96"/>
      <c r="F100" s="96"/>
      <c r="G100" s="96"/>
      <c r="H100" s="96"/>
      <c r="I100" s="96"/>
      <c r="J100" s="97">
        <f>J95+J94</f>
        <v>4100000</v>
      </c>
      <c r="K100" s="97">
        <f t="shared" ref="K100:O100" si="35">K95+K94</f>
        <v>4100000</v>
      </c>
      <c r="L100" s="97">
        <f t="shared" si="35"/>
        <v>0</v>
      </c>
      <c r="M100" s="97">
        <f t="shared" si="35"/>
        <v>0</v>
      </c>
      <c r="N100" s="97">
        <f t="shared" si="35"/>
        <v>4100000</v>
      </c>
      <c r="O100" s="97">
        <f t="shared" si="35"/>
        <v>0</v>
      </c>
      <c r="P100" s="98"/>
      <c r="Q100" s="99"/>
    </row>
    <row r="101" spans="1:17" s="102" customFormat="1" ht="60" customHeight="1" thickBot="1" x14ac:dyDescent="0.3">
      <c r="A101" s="116" t="s">
        <v>201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8"/>
    </row>
    <row r="102" spans="1:17" ht="112.5" customHeight="1" thickBot="1" x14ac:dyDescent="0.3">
      <c r="A102" s="28">
        <v>1</v>
      </c>
      <c r="B102" s="62" t="s">
        <v>56</v>
      </c>
      <c r="C102" s="88">
        <v>4803010518</v>
      </c>
      <c r="D102" s="29" t="s">
        <v>69</v>
      </c>
      <c r="E102" s="29" t="s">
        <v>19</v>
      </c>
      <c r="F102" s="29" t="s">
        <v>19</v>
      </c>
      <c r="G102" s="29" t="s">
        <v>19</v>
      </c>
      <c r="H102" s="30" t="s">
        <v>87</v>
      </c>
      <c r="I102" s="29" t="s">
        <v>88</v>
      </c>
      <c r="J102" s="31">
        <v>50000</v>
      </c>
      <c r="K102" s="31">
        <f>SUM(L102:O102)</f>
        <v>50000</v>
      </c>
      <c r="L102" s="31">
        <v>0</v>
      </c>
      <c r="M102" s="31">
        <v>0</v>
      </c>
      <c r="N102" s="31">
        <v>50000</v>
      </c>
      <c r="O102" s="31">
        <v>0</v>
      </c>
      <c r="P102" s="32" t="s">
        <v>89</v>
      </c>
      <c r="Q102" s="33" t="s">
        <v>29</v>
      </c>
    </row>
    <row r="103" spans="1:17" s="21" customFormat="1" ht="32.25" customHeight="1" thickBot="1" x14ac:dyDescent="0.35">
      <c r="A103" s="110" t="s">
        <v>146</v>
      </c>
      <c r="B103" s="111"/>
      <c r="C103" s="27"/>
      <c r="D103" s="27"/>
      <c r="E103" s="20"/>
      <c r="F103" s="20"/>
      <c r="G103" s="20"/>
      <c r="H103" s="20"/>
      <c r="I103" s="20"/>
      <c r="J103" s="22">
        <f>SUM(J102)</f>
        <v>50000</v>
      </c>
      <c r="K103" s="22">
        <f>SUM(K102)</f>
        <v>50000</v>
      </c>
      <c r="L103" s="22">
        <f t="shared" ref="L103:O104" si="36">SUM(L102)</f>
        <v>0</v>
      </c>
      <c r="M103" s="22">
        <f t="shared" si="36"/>
        <v>0</v>
      </c>
      <c r="N103" s="22">
        <f t="shared" si="36"/>
        <v>50000</v>
      </c>
      <c r="O103" s="22">
        <f t="shared" si="36"/>
        <v>0</v>
      </c>
      <c r="P103" s="26"/>
      <c r="Q103" s="23"/>
    </row>
    <row r="104" spans="1:17" ht="47.25" customHeight="1" x14ac:dyDescent="0.25">
      <c r="A104" s="112" t="s">
        <v>158</v>
      </c>
      <c r="B104" s="113"/>
      <c r="C104" s="113"/>
      <c r="D104" s="113"/>
      <c r="E104" s="34"/>
      <c r="F104" s="34"/>
      <c r="G104" s="34"/>
      <c r="H104" s="35"/>
      <c r="I104" s="35"/>
      <c r="J104" s="36">
        <f>SUM(J103)</f>
        <v>50000</v>
      </c>
      <c r="K104" s="36">
        <f t="shared" ref="K104" si="37">SUM(K103)</f>
        <v>50000</v>
      </c>
      <c r="L104" s="36">
        <f t="shared" si="36"/>
        <v>0</v>
      </c>
      <c r="M104" s="36">
        <f t="shared" si="36"/>
        <v>0</v>
      </c>
      <c r="N104" s="36">
        <f t="shared" si="36"/>
        <v>50000</v>
      </c>
      <c r="O104" s="36">
        <f t="shared" si="36"/>
        <v>0</v>
      </c>
      <c r="P104" s="36">
        <f t="shared" ref="P104" si="38">SUM(P103)</f>
        <v>0</v>
      </c>
      <c r="Q104" s="38"/>
    </row>
    <row r="105" spans="1:17" ht="47.25" customHeight="1" x14ac:dyDescent="0.25">
      <c r="A105" s="7" t="s">
        <v>140</v>
      </c>
      <c r="B105" s="8"/>
      <c r="C105" s="11"/>
      <c r="D105" s="8"/>
      <c r="E105" s="8"/>
      <c r="F105" s="8"/>
      <c r="G105" s="8"/>
      <c r="H105" s="8"/>
      <c r="I105" s="8"/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5"/>
      <c r="Q105" s="17"/>
    </row>
    <row r="106" spans="1:17" ht="47.25" customHeight="1" x14ac:dyDescent="0.25">
      <c r="A106" s="9" t="s">
        <v>144</v>
      </c>
      <c r="B106" s="10"/>
      <c r="C106" s="13"/>
      <c r="D106" s="10"/>
      <c r="E106" s="10"/>
      <c r="F106" s="10"/>
      <c r="G106" s="10"/>
      <c r="H106" s="10"/>
      <c r="I106" s="10"/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6"/>
      <c r="Q106" s="18"/>
    </row>
    <row r="107" spans="1:17" ht="47.25" customHeight="1" thickBot="1" x14ac:dyDescent="0.3">
      <c r="A107" s="95" t="s">
        <v>150</v>
      </c>
      <c r="B107" s="96"/>
      <c r="C107" s="96"/>
      <c r="D107" s="96"/>
      <c r="E107" s="96"/>
      <c r="F107" s="96"/>
      <c r="G107" s="96"/>
      <c r="H107" s="96"/>
      <c r="I107" s="96"/>
      <c r="J107" s="97">
        <f>J102</f>
        <v>50000</v>
      </c>
      <c r="K107" s="97">
        <f t="shared" ref="K107:P107" si="39">K102</f>
        <v>50000</v>
      </c>
      <c r="L107" s="97">
        <f t="shared" si="39"/>
        <v>0</v>
      </c>
      <c r="M107" s="97">
        <f t="shared" si="39"/>
        <v>0</v>
      </c>
      <c r="N107" s="97">
        <f t="shared" si="39"/>
        <v>50000</v>
      </c>
      <c r="O107" s="97">
        <f t="shared" si="39"/>
        <v>0</v>
      </c>
      <c r="P107" s="97" t="str">
        <f t="shared" si="39"/>
        <v>сентябоь</v>
      </c>
      <c r="Q107" s="99"/>
    </row>
    <row r="108" spans="1:17" s="102" customFormat="1" ht="60" customHeight="1" thickBot="1" x14ac:dyDescent="0.3">
      <c r="A108" s="116" t="s">
        <v>202</v>
      </c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8"/>
    </row>
    <row r="109" spans="1:17" ht="112.5" customHeight="1" x14ac:dyDescent="0.25">
      <c r="A109" s="28">
        <v>1</v>
      </c>
      <c r="B109" s="114" t="s">
        <v>56</v>
      </c>
      <c r="C109" s="114">
        <v>4803010518</v>
      </c>
      <c r="D109" s="29" t="s">
        <v>90</v>
      </c>
      <c r="E109" s="29" t="s">
        <v>19</v>
      </c>
      <c r="F109" s="29" t="s">
        <v>19</v>
      </c>
      <c r="G109" s="29" t="s">
        <v>19</v>
      </c>
      <c r="H109" s="30" t="s">
        <v>95</v>
      </c>
      <c r="I109" s="29" t="s">
        <v>91</v>
      </c>
      <c r="J109" s="31">
        <v>310000</v>
      </c>
      <c r="K109" s="31">
        <f>SUM(L109:O109)</f>
        <v>310000</v>
      </c>
      <c r="L109" s="31">
        <v>0</v>
      </c>
      <c r="M109" s="31">
        <v>0</v>
      </c>
      <c r="N109" s="31">
        <v>310000</v>
      </c>
      <c r="O109" s="31">
        <v>0</v>
      </c>
      <c r="P109" s="32" t="s">
        <v>92</v>
      </c>
      <c r="Q109" s="33" t="s">
        <v>29</v>
      </c>
    </row>
    <row r="110" spans="1:17" ht="112.5" customHeight="1" thickBot="1" x14ac:dyDescent="0.3">
      <c r="A110" s="28">
        <v>2</v>
      </c>
      <c r="B110" s="115"/>
      <c r="C110" s="115"/>
      <c r="D110" s="29" t="s">
        <v>93</v>
      </c>
      <c r="E110" s="29" t="s">
        <v>19</v>
      </c>
      <c r="F110" s="29" t="s">
        <v>19</v>
      </c>
      <c r="G110" s="29" t="s">
        <v>19</v>
      </c>
      <c r="H110" s="30" t="s">
        <v>94</v>
      </c>
      <c r="I110" s="29" t="s">
        <v>96</v>
      </c>
      <c r="J110" s="31">
        <v>470150</v>
      </c>
      <c r="K110" s="31">
        <f>SUM(L110:O110)</f>
        <v>470150</v>
      </c>
      <c r="L110" s="31">
        <v>0</v>
      </c>
      <c r="M110" s="31">
        <v>0</v>
      </c>
      <c r="N110" s="31">
        <v>470150</v>
      </c>
      <c r="O110" s="31">
        <v>0</v>
      </c>
      <c r="P110" s="32" t="s">
        <v>92</v>
      </c>
      <c r="Q110" s="33" t="s">
        <v>29</v>
      </c>
    </row>
    <row r="111" spans="1:17" s="21" customFormat="1" ht="32.25" customHeight="1" thickBot="1" x14ac:dyDescent="0.35">
      <c r="A111" s="110" t="s">
        <v>132</v>
      </c>
      <c r="B111" s="111"/>
      <c r="C111" s="27"/>
      <c r="D111" s="27"/>
      <c r="E111" s="20"/>
      <c r="F111" s="20"/>
      <c r="G111" s="20"/>
      <c r="H111" s="20"/>
      <c r="I111" s="20"/>
      <c r="J111" s="22">
        <f>SUM(J109:J110)</f>
        <v>780150</v>
      </c>
      <c r="K111" s="22">
        <f t="shared" ref="K111:O111" si="40">SUM(K109:K110)</f>
        <v>780150</v>
      </c>
      <c r="L111" s="22">
        <f t="shared" si="40"/>
        <v>0</v>
      </c>
      <c r="M111" s="22">
        <f t="shared" si="40"/>
        <v>0</v>
      </c>
      <c r="N111" s="22">
        <f t="shared" si="40"/>
        <v>780150</v>
      </c>
      <c r="O111" s="22">
        <f t="shared" si="40"/>
        <v>0</v>
      </c>
      <c r="P111" s="26"/>
      <c r="Q111" s="23"/>
    </row>
    <row r="112" spans="1:17" ht="112.5" customHeight="1" thickBot="1" x14ac:dyDescent="0.3">
      <c r="A112" s="28">
        <v>1</v>
      </c>
      <c r="B112" s="88" t="s">
        <v>123</v>
      </c>
      <c r="C112" s="88">
        <v>4803010074</v>
      </c>
      <c r="D112" s="29" t="s">
        <v>120</v>
      </c>
      <c r="E112" s="29" t="s">
        <v>19</v>
      </c>
      <c r="F112" s="29" t="s">
        <v>19</v>
      </c>
      <c r="G112" s="29" t="s">
        <v>19</v>
      </c>
      <c r="H112" s="30" t="s">
        <v>138</v>
      </c>
      <c r="I112" s="29" t="s">
        <v>75</v>
      </c>
      <c r="J112" s="31">
        <v>50000</v>
      </c>
      <c r="K112" s="31">
        <f>SUM(L112:O112)</f>
        <v>50000</v>
      </c>
      <c r="L112" s="31">
        <v>0</v>
      </c>
      <c r="M112" s="31">
        <v>0</v>
      </c>
      <c r="N112" s="31">
        <v>50000</v>
      </c>
      <c r="O112" s="31">
        <v>0</v>
      </c>
      <c r="P112" s="32" t="s">
        <v>92</v>
      </c>
      <c r="Q112" s="33" t="s">
        <v>29</v>
      </c>
    </row>
    <row r="113" spans="1:17" s="21" customFormat="1" ht="32.25" customHeight="1" thickBot="1" x14ac:dyDescent="0.35">
      <c r="A113" s="110" t="s">
        <v>146</v>
      </c>
      <c r="B113" s="111"/>
      <c r="C113" s="27"/>
      <c r="D113" s="27"/>
      <c r="E113" s="20"/>
      <c r="F113" s="20"/>
      <c r="G113" s="20"/>
      <c r="H113" s="20"/>
      <c r="I113" s="20"/>
      <c r="J113" s="22">
        <f>SUM(J112)</f>
        <v>50000</v>
      </c>
      <c r="K113" s="22">
        <f t="shared" ref="K113:O113" si="41">SUM(K112)</f>
        <v>50000</v>
      </c>
      <c r="L113" s="22">
        <f t="shared" si="41"/>
        <v>0</v>
      </c>
      <c r="M113" s="22">
        <f t="shared" si="41"/>
        <v>0</v>
      </c>
      <c r="N113" s="22">
        <f t="shared" si="41"/>
        <v>50000</v>
      </c>
      <c r="O113" s="22">
        <f t="shared" si="41"/>
        <v>0</v>
      </c>
      <c r="P113" s="26"/>
      <c r="Q113" s="23"/>
    </row>
    <row r="114" spans="1:17" ht="112.5" customHeight="1" thickBot="1" x14ac:dyDescent="0.3">
      <c r="A114" s="28">
        <v>1</v>
      </c>
      <c r="B114" s="88" t="s">
        <v>143</v>
      </c>
      <c r="C114" s="88">
        <v>4803010211</v>
      </c>
      <c r="D114" s="29" t="s">
        <v>100</v>
      </c>
      <c r="E114" s="29" t="s">
        <v>19</v>
      </c>
      <c r="F114" s="29" t="s">
        <v>19</v>
      </c>
      <c r="G114" s="29" t="s">
        <v>19</v>
      </c>
      <c r="H114" s="30" t="s">
        <v>135</v>
      </c>
      <c r="I114" s="29" t="s">
        <v>137</v>
      </c>
      <c r="J114" s="31">
        <v>3950000</v>
      </c>
      <c r="K114" s="31">
        <f>SUM(L114:O114)</f>
        <v>3950000</v>
      </c>
      <c r="L114" s="31">
        <v>0</v>
      </c>
      <c r="M114" s="31">
        <v>0</v>
      </c>
      <c r="N114" s="31">
        <v>3950000</v>
      </c>
      <c r="O114" s="31">
        <v>0</v>
      </c>
      <c r="P114" s="32" t="s">
        <v>92</v>
      </c>
      <c r="Q114" s="33" t="s">
        <v>29</v>
      </c>
    </row>
    <row r="115" spans="1:17" s="21" customFormat="1" ht="32.25" customHeight="1" thickBot="1" x14ac:dyDescent="0.35">
      <c r="A115" s="110" t="s">
        <v>146</v>
      </c>
      <c r="B115" s="111"/>
      <c r="C115" s="27"/>
      <c r="D115" s="27"/>
      <c r="E115" s="20"/>
      <c r="F115" s="20"/>
      <c r="G115" s="20"/>
      <c r="H115" s="20"/>
      <c r="I115" s="20"/>
      <c r="J115" s="22">
        <f>SUM(J114)</f>
        <v>3950000</v>
      </c>
      <c r="K115" s="22">
        <f t="shared" ref="K115:O115" si="42">SUM(K114)</f>
        <v>3950000</v>
      </c>
      <c r="L115" s="22">
        <f t="shared" si="42"/>
        <v>0</v>
      </c>
      <c r="M115" s="22">
        <f t="shared" si="42"/>
        <v>0</v>
      </c>
      <c r="N115" s="22">
        <f t="shared" si="42"/>
        <v>3950000</v>
      </c>
      <c r="O115" s="22">
        <f t="shared" si="42"/>
        <v>0</v>
      </c>
      <c r="P115" s="26"/>
      <c r="Q115" s="23"/>
    </row>
    <row r="116" spans="1:17" ht="47.25" customHeight="1" x14ac:dyDescent="0.25">
      <c r="A116" s="112" t="s">
        <v>156</v>
      </c>
      <c r="B116" s="113"/>
      <c r="C116" s="113"/>
      <c r="D116" s="113"/>
      <c r="E116" s="34"/>
      <c r="F116" s="34"/>
      <c r="G116" s="34"/>
      <c r="H116" s="35"/>
      <c r="I116" s="35"/>
      <c r="J116" s="36">
        <f>SUM(J111+J113+J115)</f>
        <v>4780150</v>
      </c>
      <c r="K116" s="36">
        <f t="shared" ref="K116:O116" si="43">SUM(K111+K113+K115)</f>
        <v>4780150</v>
      </c>
      <c r="L116" s="36">
        <f t="shared" si="43"/>
        <v>0</v>
      </c>
      <c r="M116" s="36">
        <f t="shared" si="43"/>
        <v>0</v>
      </c>
      <c r="N116" s="36">
        <f t="shared" si="43"/>
        <v>4780150</v>
      </c>
      <c r="O116" s="36">
        <f t="shared" si="43"/>
        <v>0</v>
      </c>
      <c r="P116" s="37"/>
      <c r="Q116" s="38"/>
    </row>
    <row r="117" spans="1:17" ht="47.25" customHeight="1" x14ac:dyDescent="0.25">
      <c r="A117" s="7" t="s">
        <v>140</v>
      </c>
      <c r="B117" s="8"/>
      <c r="C117" s="11"/>
      <c r="D117" s="8"/>
      <c r="E117" s="8"/>
      <c r="F117" s="8"/>
      <c r="G117" s="8"/>
      <c r="H117" s="8"/>
      <c r="I117" s="8"/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5"/>
      <c r="Q117" s="17"/>
    </row>
    <row r="118" spans="1:17" ht="47.25" customHeight="1" x14ac:dyDescent="0.25">
      <c r="A118" s="9" t="s">
        <v>144</v>
      </c>
      <c r="B118" s="10"/>
      <c r="C118" s="13"/>
      <c r="D118" s="10"/>
      <c r="E118" s="10"/>
      <c r="F118" s="10"/>
      <c r="G118" s="10"/>
      <c r="H118" s="10"/>
      <c r="I118" s="10"/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6"/>
      <c r="Q118" s="18"/>
    </row>
    <row r="119" spans="1:17" ht="47.25" customHeight="1" thickBot="1" x14ac:dyDescent="0.3">
      <c r="A119" s="95" t="s">
        <v>157</v>
      </c>
      <c r="B119" s="96"/>
      <c r="C119" s="96"/>
      <c r="D119" s="96"/>
      <c r="E119" s="96"/>
      <c r="F119" s="96"/>
      <c r="G119" s="96"/>
      <c r="H119" s="96"/>
      <c r="I119" s="96"/>
      <c r="J119" s="97">
        <f>J114+J112+J110+J109</f>
        <v>4780150</v>
      </c>
      <c r="K119" s="97">
        <f t="shared" ref="K119:O119" si="44">K114+K112+K110+K109</f>
        <v>4780150</v>
      </c>
      <c r="L119" s="97">
        <f t="shared" si="44"/>
        <v>0</v>
      </c>
      <c r="M119" s="97">
        <f t="shared" si="44"/>
        <v>0</v>
      </c>
      <c r="N119" s="97">
        <f t="shared" si="44"/>
        <v>4780150</v>
      </c>
      <c r="O119" s="97">
        <f t="shared" si="44"/>
        <v>0</v>
      </c>
      <c r="P119" s="98"/>
      <c r="Q119" s="99"/>
    </row>
    <row r="120" spans="1:17" s="102" customFormat="1" ht="60" customHeight="1" thickBot="1" x14ac:dyDescent="0.3">
      <c r="A120" s="116" t="s">
        <v>203</v>
      </c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8"/>
    </row>
    <row r="121" spans="1:17" ht="112.5" customHeight="1" thickBot="1" x14ac:dyDescent="0.3">
      <c r="A121" s="28">
        <v>1</v>
      </c>
      <c r="B121" s="88" t="s">
        <v>56</v>
      </c>
      <c r="C121" s="88">
        <v>4803010518</v>
      </c>
      <c r="D121" s="29" t="s">
        <v>183</v>
      </c>
      <c r="E121" s="29" t="s">
        <v>19</v>
      </c>
      <c r="F121" s="29" t="s">
        <v>19</v>
      </c>
      <c r="G121" s="29" t="s">
        <v>19</v>
      </c>
      <c r="H121" s="30" t="s">
        <v>97</v>
      </c>
      <c r="I121" s="29" t="s">
        <v>98</v>
      </c>
      <c r="J121" s="31">
        <v>8600</v>
      </c>
      <c r="K121" s="31">
        <f>SUM(L121:O121)</f>
        <v>8600</v>
      </c>
      <c r="L121" s="31">
        <v>0</v>
      </c>
      <c r="M121" s="31">
        <v>0</v>
      </c>
      <c r="N121" s="31">
        <v>8600</v>
      </c>
      <c r="O121" s="31">
        <v>0</v>
      </c>
      <c r="P121" s="32" t="s">
        <v>99</v>
      </c>
      <c r="Q121" s="33" t="s">
        <v>29</v>
      </c>
    </row>
    <row r="122" spans="1:17" s="21" customFormat="1" ht="32.25" customHeight="1" thickBot="1" x14ac:dyDescent="0.35">
      <c r="A122" s="110" t="s">
        <v>146</v>
      </c>
      <c r="B122" s="111"/>
      <c r="C122" s="27"/>
      <c r="D122" s="27"/>
      <c r="E122" s="20"/>
      <c r="F122" s="20"/>
      <c r="G122" s="20"/>
      <c r="H122" s="20"/>
      <c r="I122" s="20"/>
      <c r="J122" s="22">
        <f>SUM(J121)</f>
        <v>8600</v>
      </c>
      <c r="K122" s="22">
        <f>SUM(K121)</f>
        <v>8600</v>
      </c>
      <c r="L122" s="22">
        <f t="shared" ref="L122:O123" si="45">SUM(L121)</f>
        <v>0</v>
      </c>
      <c r="M122" s="22">
        <f t="shared" si="45"/>
        <v>0</v>
      </c>
      <c r="N122" s="22">
        <f t="shared" si="45"/>
        <v>8600</v>
      </c>
      <c r="O122" s="22">
        <f t="shared" si="45"/>
        <v>0</v>
      </c>
      <c r="P122" s="26"/>
      <c r="Q122" s="23"/>
    </row>
    <row r="123" spans="1:17" ht="47.25" customHeight="1" x14ac:dyDescent="0.25">
      <c r="A123" s="112" t="s">
        <v>158</v>
      </c>
      <c r="B123" s="113"/>
      <c r="C123" s="113"/>
      <c r="D123" s="113"/>
      <c r="E123" s="34"/>
      <c r="F123" s="34"/>
      <c r="G123" s="34"/>
      <c r="H123" s="35"/>
      <c r="I123" s="35"/>
      <c r="J123" s="36">
        <f>SUM(J122)</f>
        <v>8600</v>
      </c>
      <c r="K123" s="36">
        <f>K124+K125+K126</f>
        <v>8600</v>
      </c>
      <c r="L123" s="36">
        <f t="shared" si="45"/>
        <v>0</v>
      </c>
      <c r="M123" s="36">
        <f t="shared" si="45"/>
        <v>0</v>
      </c>
      <c r="N123" s="36">
        <f t="shared" si="45"/>
        <v>8600</v>
      </c>
      <c r="O123" s="36">
        <f t="shared" si="45"/>
        <v>0</v>
      </c>
      <c r="P123" s="37"/>
      <c r="Q123" s="38"/>
    </row>
    <row r="124" spans="1:17" ht="47.25" customHeight="1" x14ac:dyDescent="0.25">
      <c r="A124" s="7" t="s">
        <v>140</v>
      </c>
      <c r="B124" s="8"/>
      <c r="C124" s="11"/>
      <c r="D124" s="8"/>
      <c r="E124" s="8"/>
      <c r="F124" s="8"/>
      <c r="G124" s="8"/>
      <c r="H124" s="8"/>
      <c r="I124" s="8"/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5"/>
      <c r="Q124" s="17"/>
    </row>
    <row r="125" spans="1:17" ht="47.25" customHeight="1" x14ac:dyDescent="0.25">
      <c r="A125" s="9" t="s">
        <v>144</v>
      </c>
      <c r="B125" s="10"/>
      <c r="C125" s="13"/>
      <c r="D125" s="10"/>
      <c r="E125" s="10"/>
      <c r="F125" s="10"/>
      <c r="G125" s="10"/>
      <c r="H125" s="10"/>
      <c r="I125" s="10"/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6"/>
      <c r="Q125" s="18"/>
    </row>
    <row r="126" spans="1:17" ht="47.25" customHeight="1" thickBot="1" x14ac:dyDescent="0.3">
      <c r="A126" s="95" t="s">
        <v>150</v>
      </c>
      <c r="B126" s="96"/>
      <c r="C126" s="96"/>
      <c r="D126" s="96"/>
      <c r="E126" s="96"/>
      <c r="F126" s="96"/>
      <c r="G126" s="96"/>
      <c r="H126" s="96"/>
      <c r="I126" s="96"/>
      <c r="J126" s="97">
        <f>J121</f>
        <v>8600</v>
      </c>
      <c r="K126" s="97">
        <f t="shared" ref="K126:O126" si="46">K121</f>
        <v>8600</v>
      </c>
      <c r="L126" s="97">
        <f t="shared" si="46"/>
        <v>0</v>
      </c>
      <c r="M126" s="97">
        <f t="shared" si="46"/>
        <v>0</v>
      </c>
      <c r="N126" s="97">
        <f t="shared" si="46"/>
        <v>8600</v>
      </c>
      <c r="O126" s="97">
        <f t="shared" si="46"/>
        <v>0</v>
      </c>
      <c r="P126" s="98"/>
      <c r="Q126" s="99"/>
    </row>
    <row r="127" spans="1:17" s="102" customFormat="1" ht="60" customHeight="1" thickBot="1" x14ac:dyDescent="0.3">
      <c r="A127" s="116" t="s">
        <v>204</v>
      </c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8"/>
    </row>
    <row r="128" spans="1:17" ht="112.5" customHeight="1" x14ac:dyDescent="0.25">
      <c r="A128" s="28">
        <v>1</v>
      </c>
      <c r="B128" s="114" t="s">
        <v>141</v>
      </c>
      <c r="C128" s="114">
        <v>4803002500</v>
      </c>
      <c r="D128" s="29" t="s">
        <v>181</v>
      </c>
      <c r="E128" s="44" t="s">
        <v>19</v>
      </c>
      <c r="F128" s="44" t="s">
        <v>19</v>
      </c>
      <c r="G128" s="44" t="s">
        <v>19</v>
      </c>
      <c r="H128" s="43" t="s">
        <v>41</v>
      </c>
      <c r="I128" s="29" t="s">
        <v>38</v>
      </c>
      <c r="J128" s="31">
        <v>11200000</v>
      </c>
      <c r="K128" s="31">
        <f>SUM(L128:O128)</f>
        <v>11200000</v>
      </c>
      <c r="L128" s="31">
        <v>0</v>
      </c>
      <c r="M128" s="31">
        <v>0</v>
      </c>
      <c r="N128" s="31">
        <v>11200000</v>
      </c>
      <c r="O128" s="31">
        <v>0</v>
      </c>
      <c r="P128" s="32" t="s">
        <v>42</v>
      </c>
      <c r="Q128" s="33" t="s">
        <v>29</v>
      </c>
    </row>
    <row r="129" spans="1:17" ht="112.5" customHeight="1" thickBot="1" x14ac:dyDescent="0.3">
      <c r="A129" s="28">
        <v>2</v>
      </c>
      <c r="B129" s="115"/>
      <c r="C129" s="115"/>
      <c r="D129" s="29" t="s">
        <v>182</v>
      </c>
      <c r="E129" s="44" t="s">
        <v>19</v>
      </c>
      <c r="F129" s="44" t="s">
        <v>19</v>
      </c>
      <c r="G129" s="44" t="s">
        <v>19</v>
      </c>
      <c r="H129" s="43" t="s">
        <v>43</v>
      </c>
      <c r="I129" s="29" t="s">
        <v>44</v>
      </c>
      <c r="J129" s="31">
        <v>150000</v>
      </c>
      <c r="K129" s="31">
        <f>SUM(L129:O129)</f>
        <v>150000</v>
      </c>
      <c r="L129" s="31">
        <v>0</v>
      </c>
      <c r="M129" s="31">
        <v>0</v>
      </c>
      <c r="N129" s="31">
        <v>150000</v>
      </c>
      <c r="O129" s="31">
        <v>0</v>
      </c>
      <c r="P129" s="32" t="s">
        <v>42</v>
      </c>
      <c r="Q129" s="33" t="s">
        <v>29</v>
      </c>
    </row>
    <row r="130" spans="1:17" s="21" customFormat="1" ht="32.25" customHeight="1" thickBot="1" x14ac:dyDescent="0.35">
      <c r="A130" s="110" t="s">
        <v>132</v>
      </c>
      <c r="B130" s="111"/>
      <c r="C130" s="27"/>
      <c r="D130" s="27"/>
      <c r="E130" s="20"/>
      <c r="F130" s="20"/>
      <c r="G130" s="20"/>
      <c r="H130" s="20"/>
      <c r="I130" s="20"/>
      <c r="J130" s="22">
        <f>SUM(J128:J129)</f>
        <v>11350000</v>
      </c>
      <c r="K130" s="22">
        <f t="shared" ref="K130:O130" si="47">SUM(K128:K129)</f>
        <v>11350000</v>
      </c>
      <c r="L130" s="22">
        <f t="shared" si="47"/>
        <v>0</v>
      </c>
      <c r="M130" s="22">
        <f t="shared" si="47"/>
        <v>0</v>
      </c>
      <c r="N130" s="22">
        <f t="shared" si="47"/>
        <v>11350000</v>
      </c>
      <c r="O130" s="22">
        <f t="shared" si="47"/>
        <v>0</v>
      </c>
      <c r="P130" s="26"/>
      <c r="Q130" s="23"/>
    </row>
    <row r="131" spans="1:17" ht="116.25" customHeight="1" thickBot="1" x14ac:dyDescent="0.3">
      <c r="A131" s="45">
        <v>1</v>
      </c>
      <c r="B131" s="90" t="s">
        <v>45</v>
      </c>
      <c r="C131" s="90">
        <v>4803010194</v>
      </c>
      <c r="D131" s="91" t="s">
        <v>52</v>
      </c>
      <c r="E131" s="89" t="s">
        <v>19</v>
      </c>
      <c r="F131" s="89" t="s">
        <v>19</v>
      </c>
      <c r="G131" s="89" t="s">
        <v>19</v>
      </c>
      <c r="H131" s="47" t="s">
        <v>53</v>
      </c>
      <c r="I131" s="91" t="s">
        <v>38</v>
      </c>
      <c r="J131" s="48">
        <v>6790175</v>
      </c>
      <c r="K131" s="48">
        <f>SUM(L131:O131)</f>
        <v>6790175</v>
      </c>
      <c r="L131" s="48">
        <v>0</v>
      </c>
      <c r="M131" s="48">
        <v>0</v>
      </c>
      <c r="N131" s="48">
        <v>6790175</v>
      </c>
      <c r="O131" s="48">
        <v>0</v>
      </c>
      <c r="P131" s="91" t="s">
        <v>42</v>
      </c>
      <c r="Q131" s="49" t="s">
        <v>29</v>
      </c>
    </row>
    <row r="132" spans="1:17" s="21" customFormat="1" ht="32.25" customHeight="1" thickBot="1" x14ac:dyDescent="0.35">
      <c r="A132" s="110" t="s">
        <v>146</v>
      </c>
      <c r="B132" s="111"/>
      <c r="C132" s="27"/>
      <c r="D132" s="27"/>
      <c r="E132" s="20"/>
      <c r="F132" s="20"/>
      <c r="G132" s="20"/>
      <c r="H132" s="20"/>
      <c r="I132" s="20"/>
      <c r="J132" s="22">
        <f>SUM(J131)</f>
        <v>6790175</v>
      </c>
      <c r="K132" s="22">
        <f t="shared" ref="K132:O132" si="48">SUM(K131)</f>
        <v>6790175</v>
      </c>
      <c r="L132" s="22">
        <f t="shared" si="48"/>
        <v>0</v>
      </c>
      <c r="M132" s="22">
        <f t="shared" si="48"/>
        <v>0</v>
      </c>
      <c r="N132" s="22">
        <f t="shared" si="48"/>
        <v>6790175</v>
      </c>
      <c r="O132" s="22">
        <f t="shared" si="48"/>
        <v>0</v>
      </c>
      <c r="P132" s="26"/>
      <c r="Q132" s="23"/>
    </row>
    <row r="133" spans="1:17" ht="116.25" customHeight="1" thickBot="1" x14ac:dyDescent="0.3">
      <c r="A133" s="45">
        <v>1</v>
      </c>
      <c r="B133" s="90" t="s">
        <v>56</v>
      </c>
      <c r="C133" s="90">
        <v>4803010518</v>
      </c>
      <c r="D133" s="91" t="s">
        <v>100</v>
      </c>
      <c r="E133" s="89" t="s">
        <v>19</v>
      </c>
      <c r="F133" s="89" t="s">
        <v>19</v>
      </c>
      <c r="G133" s="89" t="s">
        <v>19</v>
      </c>
      <c r="H133" s="47" t="s">
        <v>101</v>
      </c>
      <c r="I133" s="91" t="s">
        <v>102</v>
      </c>
      <c r="J133" s="48">
        <v>3650000</v>
      </c>
      <c r="K133" s="48">
        <f>SUM(L133:O133)</f>
        <v>3650000</v>
      </c>
      <c r="L133" s="48">
        <v>0</v>
      </c>
      <c r="M133" s="48">
        <v>0</v>
      </c>
      <c r="N133" s="48">
        <v>3650000</v>
      </c>
      <c r="O133" s="48">
        <v>0</v>
      </c>
      <c r="P133" s="91" t="s">
        <v>42</v>
      </c>
      <c r="Q133" s="49" t="s">
        <v>29</v>
      </c>
    </row>
    <row r="134" spans="1:17" s="21" customFormat="1" ht="32.25" customHeight="1" thickBot="1" x14ac:dyDescent="0.35">
      <c r="A134" s="110" t="s">
        <v>146</v>
      </c>
      <c r="B134" s="111"/>
      <c r="C134" s="27"/>
      <c r="D134" s="27"/>
      <c r="E134" s="20"/>
      <c r="F134" s="20"/>
      <c r="G134" s="20"/>
      <c r="H134" s="20"/>
      <c r="I134" s="20"/>
      <c r="J134" s="22">
        <f>SUM(J133)</f>
        <v>3650000</v>
      </c>
      <c r="K134" s="22">
        <f t="shared" ref="K134:P134" si="49">SUM(K133)</f>
        <v>3650000</v>
      </c>
      <c r="L134" s="22">
        <f t="shared" si="49"/>
        <v>0</v>
      </c>
      <c r="M134" s="22">
        <f t="shared" si="49"/>
        <v>0</v>
      </c>
      <c r="N134" s="22">
        <f t="shared" si="49"/>
        <v>3650000</v>
      </c>
      <c r="O134" s="22">
        <f t="shared" si="49"/>
        <v>0</v>
      </c>
      <c r="P134" s="22">
        <f t="shared" si="49"/>
        <v>0</v>
      </c>
      <c r="Q134" s="23"/>
    </row>
    <row r="135" spans="1:17" ht="116.25" customHeight="1" thickBot="1" x14ac:dyDescent="0.3">
      <c r="A135" s="45">
        <v>1</v>
      </c>
      <c r="B135" s="90" t="s">
        <v>123</v>
      </c>
      <c r="C135" s="90">
        <v>4803010074</v>
      </c>
      <c r="D135" s="91" t="s">
        <v>100</v>
      </c>
      <c r="E135" s="89" t="s">
        <v>19</v>
      </c>
      <c r="F135" s="89" t="s">
        <v>19</v>
      </c>
      <c r="G135" s="89" t="s">
        <v>19</v>
      </c>
      <c r="H135" s="47" t="s">
        <v>134</v>
      </c>
      <c r="I135" s="91" t="s">
        <v>102</v>
      </c>
      <c r="J135" s="48">
        <v>350000</v>
      </c>
      <c r="K135" s="48">
        <f>SUM(L135:O135)</f>
        <v>350000</v>
      </c>
      <c r="L135" s="48">
        <v>0</v>
      </c>
      <c r="M135" s="48">
        <v>0</v>
      </c>
      <c r="N135" s="48">
        <v>350000</v>
      </c>
      <c r="O135" s="48">
        <v>0</v>
      </c>
      <c r="P135" s="91" t="s">
        <v>42</v>
      </c>
      <c r="Q135" s="49" t="s">
        <v>29</v>
      </c>
    </row>
    <row r="136" spans="1:17" s="21" customFormat="1" ht="32.25" customHeight="1" thickBot="1" x14ac:dyDescent="0.35">
      <c r="A136" s="110" t="s">
        <v>146</v>
      </c>
      <c r="B136" s="111"/>
      <c r="C136" s="27"/>
      <c r="D136" s="27"/>
      <c r="E136" s="20"/>
      <c r="F136" s="20"/>
      <c r="G136" s="20"/>
      <c r="H136" s="20"/>
      <c r="I136" s="20"/>
      <c r="J136" s="22">
        <f>SUM(J135)</f>
        <v>350000</v>
      </c>
      <c r="K136" s="22">
        <f t="shared" ref="K136:O136" si="50">SUM(K135)</f>
        <v>350000</v>
      </c>
      <c r="L136" s="22">
        <f t="shared" si="50"/>
        <v>0</v>
      </c>
      <c r="M136" s="22">
        <f t="shared" si="50"/>
        <v>0</v>
      </c>
      <c r="N136" s="22">
        <f t="shared" si="50"/>
        <v>350000</v>
      </c>
      <c r="O136" s="22">
        <f t="shared" si="50"/>
        <v>0</v>
      </c>
      <c r="P136" s="26"/>
      <c r="Q136" s="23"/>
    </row>
    <row r="137" spans="1:17" ht="116.25" customHeight="1" thickBot="1" x14ac:dyDescent="0.3">
      <c r="A137" s="45">
        <v>1</v>
      </c>
      <c r="B137" s="90" t="s">
        <v>143</v>
      </c>
      <c r="C137" s="90">
        <v>4803010211</v>
      </c>
      <c r="D137" s="91" t="s">
        <v>120</v>
      </c>
      <c r="E137" s="89" t="s">
        <v>19</v>
      </c>
      <c r="F137" s="89" t="s">
        <v>19</v>
      </c>
      <c r="G137" s="89" t="s">
        <v>19</v>
      </c>
      <c r="H137" s="47" t="s">
        <v>139</v>
      </c>
      <c r="I137" s="91" t="s">
        <v>75</v>
      </c>
      <c r="J137" s="48">
        <v>50000</v>
      </c>
      <c r="K137" s="48">
        <f>SUM(L137:O137)</f>
        <v>50000</v>
      </c>
      <c r="L137" s="48">
        <v>0</v>
      </c>
      <c r="M137" s="48">
        <v>0</v>
      </c>
      <c r="N137" s="48">
        <v>50000</v>
      </c>
      <c r="O137" s="48">
        <v>0</v>
      </c>
      <c r="P137" s="91" t="s">
        <v>42</v>
      </c>
      <c r="Q137" s="49" t="s">
        <v>29</v>
      </c>
    </row>
    <row r="138" spans="1:17" s="21" customFormat="1" ht="32.25" customHeight="1" thickBot="1" x14ac:dyDescent="0.35">
      <c r="A138" s="110" t="s">
        <v>146</v>
      </c>
      <c r="B138" s="111"/>
      <c r="C138" s="27"/>
      <c r="D138" s="27"/>
      <c r="E138" s="20"/>
      <c r="F138" s="20"/>
      <c r="G138" s="20"/>
      <c r="H138" s="20"/>
      <c r="I138" s="20"/>
      <c r="J138" s="22">
        <f>SUM(J137)</f>
        <v>50000</v>
      </c>
      <c r="K138" s="22">
        <f>L138+M138+N138</f>
        <v>50000</v>
      </c>
      <c r="L138" s="22">
        <f>SUM(L130+L134+L137)</f>
        <v>0</v>
      </c>
      <c r="M138" s="22">
        <f>M140</f>
        <v>0</v>
      </c>
      <c r="N138" s="22">
        <f>SUM(N137)</f>
        <v>50000</v>
      </c>
      <c r="O138" s="22">
        <f>SUM(O130+O134+O137)</f>
        <v>0</v>
      </c>
      <c r="P138" s="26"/>
      <c r="Q138" s="23"/>
    </row>
    <row r="139" spans="1:17" ht="47.25" customHeight="1" x14ac:dyDescent="0.25">
      <c r="A139" s="112" t="s">
        <v>159</v>
      </c>
      <c r="B139" s="113"/>
      <c r="C139" s="113"/>
      <c r="D139" s="113"/>
      <c r="E139" s="34"/>
      <c r="F139" s="34"/>
      <c r="G139" s="34"/>
      <c r="H139" s="35"/>
      <c r="I139" s="35"/>
      <c r="J139" s="36">
        <f>SUM(J130+J132+J134+J136+J138)</f>
        <v>22190175</v>
      </c>
      <c r="K139" s="36">
        <f>K140+K141+K142</f>
        <v>22190175</v>
      </c>
      <c r="L139" s="36">
        <f t="shared" ref="L139:O139" si="51">SUM(L130+L132+L134+L136+L138)</f>
        <v>0</v>
      </c>
      <c r="M139" s="36">
        <f t="shared" si="51"/>
        <v>0</v>
      </c>
      <c r="N139" s="36">
        <f t="shared" si="51"/>
        <v>22190175</v>
      </c>
      <c r="O139" s="36">
        <f t="shared" si="51"/>
        <v>0</v>
      </c>
      <c r="P139" s="37"/>
      <c r="Q139" s="38"/>
    </row>
    <row r="140" spans="1:17" ht="47.25" customHeight="1" x14ac:dyDescent="0.25">
      <c r="A140" s="7" t="s">
        <v>140</v>
      </c>
      <c r="B140" s="8"/>
      <c r="C140" s="11"/>
      <c r="D140" s="8"/>
      <c r="E140" s="8"/>
      <c r="F140" s="8"/>
      <c r="G140" s="8"/>
      <c r="H140" s="8"/>
      <c r="I140" s="8"/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5"/>
      <c r="Q140" s="17"/>
    </row>
    <row r="141" spans="1:17" ht="47.25" customHeight="1" x14ac:dyDescent="0.25">
      <c r="A141" s="9" t="s">
        <v>144</v>
      </c>
      <c r="B141" s="10"/>
      <c r="C141" s="13"/>
      <c r="D141" s="10"/>
      <c r="E141" s="10"/>
      <c r="F141" s="10"/>
      <c r="G141" s="10"/>
      <c r="H141" s="10"/>
      <c r="I141" s="10"/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6"/>
      <c r="Q141" s="18"/>
    </row>
    <row r="142" spans="1:17" ht="47.25" customHeight="1" thickBot="1" x14ac:dyDescent="0.3">
      <c r="A142" s="95" t="s">
        <v>153</v>
      </c>
      <c r="B142" s="96"/>
      <c r="C142" s="96"/>
      <c r="D142" s="96"/>
      <c r="E142" s="96"/>
      <c r="F142" s="96"/>
      <c r="G142" s="96"/>
      <c r="H142" s="96"/>
      <c r="I142" s="96"/>
      <c r="J142" s="97">
        <f>J137+J135+J133+J131+J129+J128</f>
        <v>22190175</v>
      </c>
      <c r="K142" s="97">
        <f t="shared" ref="K142:O142" si="52">K137+K135+K133+K131+K129+K128</f>
        <v>22190175</v>
      </c>
      <c r="L142" s="97">
        <f t="shared" si="52"/>
        <v>0</v>
      </c>
      <c r="M142" s="97">
        <f t="shared" si="52"/>
        <v>0</v>
      </c>
      <c r="N142" s="97">
        <f t="shared" si="52"/>
        <v>22190175</v>
      </c>
      <c r="O142" s="97">
        <f t="shared" si="52"/>
        <v>0</v>
      </c>
      <c r="P142" s="98"/>
      <c r="Q142" s="99"/>
    </row>
    <row r="143" spans="1:17" s="19" customFormat="1" ht="60" customHeight="1" thickBot="1" x14ac:dyDescent="0.3">
      <c r="A143" s="104" t="s">
        <v>185</v>
      </c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</row>
    <row r="144" spans="1:17" ht="47.25" customHeight="1" x14ac:dyDescent="0.25">
      <c r="A144" s="107" t="s">
        <v>186</v>
      </c>
      <c r="B144" s="108"/>
      <c r="C144" s="108"/>
      <c r="D144" s="109"/>
      <c r="E144" s="34"/>
      <c r="F144" s="34"/>
      <c r="G144" s="34"/>
      <c r="H144" s="35"/>
      <c r="I144" s="35"/>
      <c r="J144" s="36">
        <f>J139+J123+J116+J104+J97+J89+J81+J70+J63+J56+J42+J20</f>
        <v>565229018.80999994</v>
      </c>
      <c r="K144" s="36">
        <f>K145+K146+K147</f>
        <v>565229018.80999994</v>
      </c>
      <c r="L144" s="36">
        <f t="shared" ref="L144:P144" si="53">L139+L123+L116+L104+L97+L89+L81+L70+L63+L56+L42+L20</f>
        <v>335910004.20999998</v>
      </c>
      <c r="M144" s="36">
        <f t="shared" si="53"/>
        <v>68129236.189999998</v>
      </c>
      <c r="N144" s="36">
        <f t="shared" si="53"/>
        <v>107455638.03</v>
      </c>
      <c r="O144" s="36">
        <f t="shared" si="53"/>
        <v>53734140.380000003</v>
      </c>
      <c r="P144" s="36">
        <f t="shared" si="53"/>
        <v>0</v>
      </c>
      <c r="Q144" s="38"/>
    </row>
    <row r="145" spans="1:17" ht="47.25" customHeight="1" x14ac:dyDescent="0.25">
      <c r="A145" s="7" t="s">
        <v>140</v>
      </c>
      <c r="B145" s="8"/>
      <c r="C145" s="11"/>
      <c r="D145" s="8"/>
      <c r="E145" s="8"/>
      <c r="F145" s="8"/>
      <c r="G145" s="8"/>
      <c r="H145" s="8"/>
      <c r="I145" s="8"/>
      <c r="J145" s="12">
        <f>J140+J124+J117+J105+J98+J90+J82+J71+J64+J57+J43+J21</f>
        <v>261419000.97999999</v>
      </c>
      <c r="K145" s="12">
        <f t="shared" ref="K145:P145" si="54">K140+K124+K117+K105+K98+K90+K82+K71+K64+K57+K43+K21</f>
        <v>261419000.98000002</v>
      </c>
      <c r="L145" s="12">
        <f t="shared" si="54"/>
        <v>182404900</v>
      </c>
      <c r="M145" s="12">
        <f t="shared" si="54"/>
        <v>18040045.060000002</v>
      </c>
      <c r="N145" s="12">
        <f t="shared" si="54"/>
        <v>19881125.420000002</v>
      </c>
      <c r="O145" s="12">
        <f t="shared" si="54"/>
        <v>41092930.5</v>
      </c>
      <c r="P145" s="12">
        <f t="shared" si="54"/>
        <v>0</v>
      </c>
      <c r="Q145" s="17"/>
    </row>
    <row r="146" spans="1:17" ht="47.25" customHeight="1" x14ac:dyDescent="0.25">
      <c r="A146" s="9" t="s">
        <v>144</v>
      </c>
      <c r="B146" s="10"/>
      <c r="C146" s="13"/>
      <c r="D146" s="10"/>
      <c r="E146" s="10"/>
      <c r="F146" s="10"/>
      <c r="G146" s="10"/>
      <c r="H146" s="10"/>
      <c r="I146" s="10"/>
      <c r="J146" s="14">
        <f>J141+J125+J118+J106+J99+J91+J83+J72+J65+J58+J44+J22</f>
        <v>232253824.77000001</v>
      </c>
      <c r="K146" s="14">
        <f t="shared" ref="K146:O146" si="55">K141+K125+K118+K106+K99+K91+K83+K72+K65+K58+K44+K22</f>
        <v>232253824.76999998</v>
      </c>
      <c r="L146" s="14">
        <f t="shared" si="55"/>
        <v>153505104.20999998</v>
      </c>
      <c r="M146" s="14">
        <f t="shared" si="55"/>
        <v>50089191.129999995</v>
      </c>
      <c r="N146" s="14">
        <f t="shared" si="55"/>
        <v>16018319.550000001</v>
      </c>
      <c r="O146" s="14">
        <f t="shared" si="55"/>
        <v>12641209.880000001</v>
      </c>
      <c r="P146" s="16"/>
      <c r="Q146" s="18"/>
    </row>
    <row r="147" spans="1:17" ht="47.25" customHeight="1" thickBot="1" x14ac:dyDescent="0.3">
      <c r="A147" s="95" t="s">
        <v>187</v>
      </c>
      <c r="B147" s="96"/>
      <c r="C147" s="96"/>
      <c r="D147" s="96"/>
      <c r="E147" s="96"/>
      <c r="F147" s="96"/>
      <c r="G147" s="96"/>
      <c r="H147" s="96"/>
      <c r="I147" s="96"/>
      <c r="J147" s="97">
        <f>J142+J126+J119+J107+J100+J92+J84+J73+J66+J59+J45+J23</f>
        <v>71556193.060000002</v>
      </c>
      <c r="K147" s="97">
        <f t="shared" ref="K147:O147" si="56">K142+K126+K119+K107+K100+K92+K84+K73+K66+K59+K45+K23</f>
        <v>71556193.060000002</v>
      </c>
      <c r="L147" s="97">
        <f t="shared" si="56"/>
        <v>0</v>
      </c>
      <c r="M147" s="97">
        <f t="shared" si="56"/>
        <v>0</v>
      </c>
      <c r="N147" s="97">
        <f t="shared" si="56"/>
        <v>71556193.060000002</v>
      </c>
      <c r="O147" s="97">
        <f t="shared" si="56"/>
        <v>0</v>
      </c>
      <c r="P147" s="98"/>
      <c r="Q147" s="99"/>
    </row>
  </sheetData>
  <mergeCells count="92">
    <mergeCell ref="B25:B27"/>
    <mergeCell ref="C25:C27"/>
    <mergeCell ref="B29:B31"/>
    <mergeCell ref="C29:C31"/>
    <mergeCell ref="B17:B18"/>
    <mergeCell ref="C17:C18"/>
    <mergeCell ref="A20:D20"/>
    <mergeCell ref="A19:B19"/>
    <mergeCell ref="A28:B28"/>
    <mergeCell ref="A24:Q24"/>
    <mergeCell ref="H3:H4"/>
    <mergeCell ref="I3:I4"/>
    <mergeCell ref="B6:B11"/>
    <mergeCell ref="C6:C11"/>
    <mergeCell ref="B13:B15"/>
    <mergeCell ref="C13:C15"/>
    <mergeCell ref="N1:Q1"/>
    <mergeCell ref="J3:J4"/>
    <mergeCell ref="A16:B16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A5:Q5"/>
    <mergeCell ref="A12:B12"/>
    <mergeCell ref="G3:G4"/>
    <mergeCell ref="A32:B32"/>
    <mergeCell ref="A34:B34"/>
    <mergeCell ref="A37:B37"/>
    <mergeCell ref="A42:D42"/>
    <mergeCell ref="A46:Q46"/>
    <mergeCell ref="A48:B48"/>
    <mergeCell ref="B35:B36"/>
    <mergeCell ref="C35:C36"/>
    <mergeCell ref="A53:B53"/>
    <mergeCell ref="A55:B55"/>
    <mergeCell ref="A39:B39"/>
    <mergeCell ref="A41:B41"/>
    <mergeCell ref="A56:D56"/>
    <mergeCell ref="B49:B52"/>
    <mergeCell ref="C49:C52"/>
    <mergeCell ref="A60:Q60"/>
    <mergeCell ref="A62:B62"/>
    <mergeCell ref="A63:D63"/>
    <mergeCell ref="A67:Q67"/>
    <mergeCell ref="A69:B69"/>
    <mergeCell ref="A70:D70"/>
    <mergeCell ref="A74:Q74"/>
    <mergeCell ref="A76:B76"/>
    <mergeCell ref="A78:B78"/>
    <mergeCell ref="A80:B80"/>
    <mergeCell ref="A81:D81"/>
    <mergeCell ref="A85:Q85"/>
    <mergeCell ref="A111:B111"/>
    <mergeCell ref="A113:B113"/>
    <mergeCell ref="A88:B88"/>
    <mergeCell ref="A89:D89"/>
    <mergeCell ref="B86:B87"/>
    <mergeCell ref="C86:C87"/>
    <mergeCell ref="A93:Q93"/>
    <mergeCell ref="B109:B110"/>
    <mergeCell ref="C109:C110"/>
    <mergeCell ref="B94:B95"/>
    <mergeCell ref="C94:C95"/>
    <mergeCell ref="B128:B129"/>
    <mergeCell ref="C128:C129"/>
    <mergeCell ref="A116:D116"/>
    <mergeCell ref="A120:Q120"/>
    <mergeCell ref="A123:D123"/>
    <mergeCell ref="A96:B96"/>
    <mergeCell ref="A97:D97"/>
    <mergeCell ref="A101:Q101"/>
    <mergeCell ref="A103:B103"/>
    <mergeCell ref="A127:Q127"/>
    <mergeCell ref="A104:D104"/>
    <mergeCell ref="A108:Q108"/>
    <mergeCell ref="A143:Q143"/>
    <mergeCell ref="A144:D144"/>
    <mergeCell ref="A138:B138"/>
    <mergeCell ref="A122:B122"/>
    <mergeCell ref="A115:B115"/>
    <mergeCell ref="A136:B136"/>
    <mergeCell ref="A134:B134"/>
    <mergeCell ref="A132:B132"/>
    <mergeCell ref="A139:D139"/>
    <mergeCell ref="A130:B130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10</v>
      </c>
    </row>
    <row r="3" spans="2:2" ht="31.5" x14ac:dyDescent="0.25">
      <c r="B3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</vt:lpstr>
      <vt:lpstr>Лист2</vt:lpstr>
      <vt:lpstr>'2026_ЦЗ'!Область_печати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2023-12-27T12:41:30Z</cp:lastPrinted>
  <dcterms:created xsi:type="dcterms:W3CDTF">2021-07-02T07:35:59Z</dcterms:created>
  <dcterms:modified xsi:type="dcterms:W3CDTF">2026-02-03T07:43:37Z</dcterms:modified>
</cp:coreProperties>
</file>