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_2026 год\на Сайт\с учетом госпрограмм\"/>
    </mc:Choice>
  </mc:AlternateContent>
  <xr:revisionPtr revIDLastSave="0" documentId="13_ncr:1_{A538A35D-0C6D-4607-8E64-E6EDEAA6D1C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ЦЗ" sheetId="1" r:id="rId1"/>
    <sheet name="Лист2" sheetId="4" state="hidden" r:id="rId2"/>
  </sheets>
  <definedNames>
    <definedName name="_xlnm.Print_Area" localSheetId="0">'2026_ЦЗ'!$A$1:$Q$65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9" i="1" l="1"/>
  <c r="K112" i="1"/>
  <c r="L112" i="1"/>
  <c r="M112" i="1"/>
  <c r="N112" i="1"/>
  <c r="O112" i="1"/>
  <c r="J112" i="1"/>
  <c r="K111" i="1"/>
  <c r="L111" i="1"/>
  <c r="M111" i="1"/>
  <c r="N111" i="1"/>
  <c r="O111" i="1"/>
  <c r="J111" i="1"/>
  <c r="K110" i="1"/>
  <c r="L110" i="1"/>
  <c r="M110" i="1"/>
  <c r="N110" i="1"/>
  <c r="O110" i="1"/>
  <c r="J110" i="1"/>
  <c r="L109" i="1"/>
  <c r="M109" i="1"/>
  <c r="N109" i="1"/>
  <c r="O109" i="1"/>
  <c r="J109" i="1"/>
  <c r="K62" i="1"/>
  <c r="K65" i="1"/>
  <c r="L65" i="1"/>
  <c r="M65" i="1"/>
  <c r="N65" i="1"/>
  <c r="O65" i="1"/>
  <c r="P65" i="1"/>
  <c r="P109" i="1" s="1"/>
  <c r="J65" i="1"/>
  <c r="L62" i="1"/>
  <c r="M62" i="1"/>
  <c r="N62" i="1"/>
  <c r="O62" i="1"/>
  <c r="J62" i="1"/>
  <c r="K61" i="1"/>
  <c r="L61" i="1"/>
  <c r="M61" i="1"/>
  <c r="N61" i="1"/>
  <c r="O61" i="1"/>
  <c r="J61" i="1"/>
  <c r="K60" i="1"/>
  <c r="K59" i="1"/>
  <c r="K58" i="1"/>
  <c r="K42" i="1"/>
  <c r="L42" i="1"/>
  <c r="M42" i="1"/>
  <c r="N42" i="1"/>
  <c r="O42" i="1"/>
  <c r="J42" i="1"/>
  <c r="K39" i="1"/>
  <c r="L39" i="1"/>
  <c r="M39" i="1"/>
  <c r="N39" i="1"/>
  <c r="O39" i="1"/>
  <c r="J39" i="1"/>
  <c r="K38" i="1"/>
  <c r="L38" i="1"/>
  <c r="M38" i="1"/>
  <c r="N38" i="1"/>
  <c r="O38" i="1"/>
  <c r="J38" i="1"/>
  <c r="K37" i="1"/>
  <c r="K36" i="1"/>
  <c r="K34" i="1"/>
  <c r="L34" i="1"/>
  <c r="M34" i="1"/>
  <c r="N34" i="1"/>
  <c r="O34" i="1"/>
  <c r="J34" i="1"/>
  <c r="L33" i="1"/>
  <c r="M33" i="1"/>
  <c r="N33" i="1"/>
  <c r="O33" i="1"/>
  <c r="K32" i="1"/>
  <c r="L32" i="1"/>
  <c r="M32" i="1"/>
  <c r="N32" i="1"/>
  <c r="O32" i="1"/>
  <c r="P32" i="1"/>
  <c r="J32" i="1"/>
  <c r="L30" i="1"/>
  <c r="L31" i="1" s="1"/>
  <c r="M30" i="1"/>
  <c r="M31" i="1" s="1"/>
  <c r="N30" i="1"/>
  <c r="O30" i="1"/>
  <c r="O31" i="1" s="1"/>
  <c r="K29" i="1"/>
  <c r="K30" i="1" s="1"/>
  <c r="L28" i="1"/>
  <c r="M28" i="1"/>
  <c r="N28" i="1"/>
  <c r="N31" i="1" s="1"/>
  <c r="O28" i="1"/>
  <c r="K27" i="1"/>
  <c r="K26" i="1"/>
  <c r="L26" i="1"/>
  <c r="M26" i="1"/>
  <c r="N26" i="1"/>
  <c r="O26" i="1"/>
  <c r="P26" i="1"/>
  <c r="J26" i="1"/>
  <c r="K25" i="1"/>
  <c r="K24" i="1"/>
  <c r="L24" i="1"/>
  <c r="M24" i="1"/>
  <c r="N24" i="1"/>
  <c r="O24" i="1"/>
  <c r="J24" i="1"/>
  <c r="K23" i="1"/>
  <c r="K22" i="1"/>
  <c r="K21" i="1"/>
  <c r="K20" i="1"/>
  <c r="K18" i="1"/>
  <c r="K17" i="1"/>
  <c r="K16" i="1"/>
  <c r="K15" i="1"/>
  <c r="J15" i="1"/>
  <c r="L18" i="1"/>
  <c r="M18" i="1"/>
  <c r="N18" i="1"/>
  <c r="O18" i="1"/>
  <c r="J18" i="1"/>
  <c r="L17" i="1"/>
  <c r="M17" i="1"/>
  <c r="N17" i="1"/>
  <c r="O17" i="1"/>
  <c r="J17" i="1"/>
  <c r="L16" i="1"/>
  <c r="M16" i="1"/>
  <c r="N16" i="1"/>
  <c r="O16" i="1"/>
  <c r="J16" i="1"/>
  <c r="L15" i="1"/>
  <c r="M15" i="1"/>
  <c r="N15" i="1"/>
  <c r="O15" i="1"/>
  <c r="K14" i="1"/>
  <c r="L14" i="1"/>
  <c r="M14" i="1"/>
  <c r="N14" i="1"/>
  <c r="O14" i="1"/>
  <c r="J14" i="1"/>
  <c r="K13" i="1"/>
  <c r="K12" i="1"/>
  <c r="K11" i="1"/>
  <c r="L11" i="1"/>
  <c r="M11" i="1"/>
  <c r="N11" i="1"/>
  <c r="O11" i="1"/>
  <c r="J11" i="1"/>
  <c r="K10" i="1"/>
  <c r="K9" i="1"/>
  <c r="K8" i="1"/>
  <c r="K7" i="1"/>
  <c r="K6" i="1"/>
  <c r="P112" i="1"/>
  <c r="K33" i="1" l="1"/>
  <c r="K31" i="1" s="1"/>
  <c r="K28" i="1"/>
  <c r="O103" i="1"/>
  <c r="O104" i="1" s="1"/>
  <c r="N103" i="1"/>
  <c r="N104" i="1" s="1"/>
  <c r="M103" i="1"/>
  <c r="M104" i="1" s="1"/>
  <c r="L103" i="1"/>
  <c r="L104" i="1" s="1"/>
  <c r="K103" i="1"/>
  <c r="K104" i="1" s="1"/>
  <c r="J103" i="1"/>
  <c r="J104" i="1" s="1"/>
  <c r="O96" i="1"/>
  <c r="O97" i="1" s="1"/>
  <c r="N96" i="1"/>
  <c r="N97" i="1" s="1"/>
  <c r="M96" i="1"/>
  <c r="M97" i="1" s="1"/>
  <c r="L96" i="1"/>
  <c r="L97" i="1" s="1"/>
  <c r="K96" i="1"/>
  <c r="K97" i="1" s="1"/>
  <c r="J96" i="1"/>
  <c r="J97" i="1" s="1"/>
  <c r="O89" i="1"/>
  <c r="O90" i="1" s="1"/>
  <c r="N89" i="1"/>
  <c r="N90" i="1" s="1"/>
  <c r="M89" i="1"/>
  <c r="M90" i="1" s="1"/>
  <c r="L89" i="1"/>
  <c r="L90" i="1" s="1"/>
  <c r="K89" i="1"/>
  <c r="K90" i="1" s="1"/>
  <c r="J89" i="1"/>
  <c r="J90" i="1" s="1"/>
  <c r="O82" i="1"/>
  <c r="O83" i="1" s="1"/>
  <c r="N82" i="1"/>
  <c r="N83" i="1" s="1"/>
  <c r="M82" i="1"/>
  <c r="M83" i="1" s="1"/>
  <c r="L82" i="1"/>
  <c r="L83" i="1" s="1"/>
  <c r="K82" i="1"/>
  <c r="K83" i="1" s="1"/>
  <c r="J82" i="1"/>
  <c r="J83" i="1" s="1"/>
  <c r="O75" i="1"/>
  <c r="O76" i="1" s="1"/>
  <c r="N75" i="1"/>
  <c r="N76" i="1" s="1"/>
  <c r="M75" i="1"/>
  <c r="M76" i="1" s="1"/>
  <c r="L75" i="1"/>
  <c r="L76" i="1" s="1"/>
  <c r="K75" i="1"/>
  <c r="K76" i="1" s="1"/>
  <c r="J75" i="1"/>
  <c r="J76" i="1" s="1"/>
  <c r="O68" i="1"/>
  <c r="O69" i="1" s="1"/>
  <c r="N68" i="1"/>
  <c r="N69" i="1" s="1"/>
  <c r="M68" i="1"/>
  <c r="M69" i="1" s="1"/>
  <c r="L68" i="1"/>
  <c r="L69" i="1" s="1"/>
  <c r="K68" i="1"/>
  <c r="K69" i="1" s="1"/>
  <c r="J68" i="1"/>
  <c r="J69" i="1" s="1"/>
  <c r="O56" i="1"/>
  <c r="O52" i="1"/>
  <c r="O53" i="1" s="1"/>
  <c r="N52" i="1"/>
  <c r="N53" i="1" s="1"/>
  <c r="M52" i="1"/>
  <c r="M53" i="1" s="1"/>
  <c r="L52" i="1"/>
  <c r="L53" i="1" s="1"/>
  <c r="K52" i="1"/>
  <c r="K53" i="1" s="1"/>
  <c r="J52" i="1"/>
  <c r="J53" i="1" s="1"/>
  <c r="L46" i="1"/>
  <c r="O45" i="1"/>
  <c r="O46" i="1" s="1"/>
  <c r="N45" i="1"/>
  <c r="N46" i="1" s="1"/>
  <c r="M45" i="1"/>
  <c r="M46" i="1" s="1"/>
  <c r="L45" i="1"/>
  <c r="K45" i="1"/>
  <c r="K46" i="1" s="1"/>
  <c r="J45" i="1"/>
  <c r="J46" i="1" s="1"/>
  <c r="J29" i="1" l="1"/>
  <c r="J30" i="1" s="1"/>
  <c r="J25" i="1"/>
  <c r="J27" i="1"/>
  <c r="J33" i="1" l="1"/>
  <c r="J28" i="1"/>
  <c r="J31" i="1" s="1"/>
  <c r="M20" i="1"/>
  <c r="N20" i="1"/>
  <c r="J22" i="1"/>
  <c r="J21" i="1" l="1"/>
  <c r="J13" i="1"/>
  <c r="L10" i="1"/>
  <c r="J20" i="1" l="1"/>
  <c r="J12" i="1"/>
  <c r="M10" i="1"/>
  <c r="J59" i="1"/>
  <c r="J60" i="1"/>
  <c r="J37" i="1"/>
  <c r="J10" i="1" l="1"/>
  <c r="J58" i="1"/>
  <c r="M9" i="1" l="1"/>
  <c r="L9" i="1"/>
  <c r="N8" i="1"/>
  <c r="M7" i="1"/>
  <c r="L7" i="1"/>
  <c r="M6" i="1"/>
  <c r="L6" i="1"/>
  <c r="J7" i="1" l="1"/>
  <c r="J9" i="1"/>
  <c r="J8" i="1" l="1"/>
  <c r="O64" i="1"/>
  <c r="J36" i="1" l="1"/>
  <c r="J6" i="1"/>
  <c r="J23" i="1"/>
</calcChain>
</file>

<file path=xl/sharedStrings.xml><?xml version="1.0" encoding="utf-8"?>
<sst xmlns="http://schemas.openxmlformats.org/spreadsheetml/2006/main" count="374" uniqueCount="128">
  <si>
    <t>№ п/п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</si>
  <si>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</si>
  <si>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</si>
  <si>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</si>
  <si>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</si>
  <si>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</si>
  <si>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</si>
  <si>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</si>
  <si>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</si>
  <si>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</si>
  <si>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</si>
  <si>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</si>
  <si>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</si>
  <si>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</si>
  <si>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</si>
  <si>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</si>
  <si>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</si>
  <si>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</si>
  <si>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-</t>
  </si>
  <si>
    <t>федеральный 
бюджет, руб.</t>
  </si>
  <si>
    <t>Администрация Лебедянского муниципального округа</t>
  </si>
  <si>
    <t>Реконструкция дорог ул. Елецкая, Некрасова, Рождественская, Широкая г. Лебедянь Лебедянского муниципального округа</t>
  </si>
  <si>
    <t>Реконструкция сетей водоснабжения мкр. Сев.западный в г. Лебедянь</t>
  </si>
  <si>
    <t>Модернизация и реконструкция систем теплоснабжения с применением энергосберегающих оборудования и технологий по ул. Шоссейный проезд в городе Лебедянь</t>
  </si>
  <si>
    <t>Реконструкция сети водоснабжения ул. Ленина г. Лебедянь</t>
  </si>
  <si>
    <t>Благоустройство Сквера Победы у городского Дома Культуры</t>
  </si>
  <si>
    <t>Национальный проект "Инфраструктура для жизни"</t>
  </si>
  <si>
    <t>Федеральный проект "Формирование комфортной городской среды"</t>
  </si>
  <si>
    <t>263481100224648110100100050004211466</t>
  </si>
  <si>
    <t>263481100224648110100100080004221414</t>
  </si>
  <si>
    <t>263481100224648110100100120004221414</t>
  </si>
  <si>
    <t>263481100224648110100100210004221414</t>
  </si>
  <si>
    <t>263481100224648110100100200004399244</t>
  </si>
  <si>
    <t>42.11.</t>
  </si>
  <si>
    <t>42.21.</t>
  </si>
  <si>
    <t>42.21</t>
  </si>
  <si>
    <t>январь</t>
  </si>
  <si>
    <t>Всего 5 закупок</t>
  </si>
  <si>
    <t>Приобретение в муниципальную собственность городского поселения город Лебедянь Лебедянского муниципального округа Липецкой области Российской Федерации жилых помещений в рамках реализации комплексной государственной программы Липецкой области "Комплексное развитие сельских территорий Липецкой области"</t>
  </si>
  <si>
    <t>263481100224648110100100070006810412</t>
  </si>
  <si>
    <t>68.10</t>
  </si>
  <si>
    <t>Строительство сетей водоснабжения с. Волотово</t>
  </si>
  <si>
    <t>263481100224648110100100090004221414</t>
  </si>
  <si>
    <t>Выполнение работ по ремонту на автомобильных дорогах общего пользования местного значения Лебедянского муниципального округа: с. Мокрое, с. Куймань, пос. Сах.Завод</t>
  </si>
  <si>
    <t>263481100224648110100100060004211244</t>
  </si>
  <si>
    <t>42.11</t>
  </si>
  <si>
    <t>Оказание услуг по организации мероприятий по обращению с животными без владельцев на территории Лебедянского муниципального округа Липецкой области</t>
  </si>
  <si>
    <t>263481100224648110100100040007500244</t>
  </si>
  <si>
    <t>75.00</t>
  </si>
  <si>
    <t>февраль</t>
  </si>
  <si>
    <t>Всего 4 закупки</t>
  </si>
  <si>
    <t>март</t>
  </si>
  <si>
    <t>Приобретение подарочных сертификатов</t>
  </si>
  <si>
    <t>263481100224648110100100190005819244</t>
  </si>
  <si>
    <t>58.19.</t>
  </si>
  <si>
    <t>Поставка конвертов маркированных, марок почтовых</t>
  </si>
  <si>
    <t>263481100224648110100100020000000244</t>
  </si>
  <si>
    <t>17.23, 59.19</t>
  </si>
  <si>
    <t>июнь</t>
  </si>
  <si>
    <t>Кадастровые работы по формированию земельных участков на территории г. Лебедянь</t>
  </si>
  <si>
    <t>263481100224648110100100150007112244</t>
  </si>
  <si>
    <t>71.12</t>
  </si>
  <si>
    <t>Оказание услуг по заправке и восстановлению картриджей</t>
  </si>
  <si>
    <t>263481100224648110100100140009511242</t>
  </si>
  <si>
    <t>95.11</t>
  </si>
  <si>
    <t>Приобретение бумаги для офисной техники</t>
  </si>
  <si>
    <t>263481100224648110100100030001712244</t>
  </si>
  <si>
    <t>17.12.</t>
  </si>
  <si>
    <t>Услуги по централизованной охране</t>
  </si>
  <si>
    <t>263481102987248110100100040008010244</t>
  </si>
  <si>
    <t>80.10</t>
  </si>
  <si>
    <t>Услуги по проведению периодического медицинского осмотра сотрудников</t>
  </si>
  <si>
    <t>263481102987248110100100050008621244</t>
  </si>
  <si>
    <t>86.21</t>
  </si>
  <si>
    <t>МБУ "Служба по обеспечению деятельности ОМС и МУ</t>
  </si>
  <si>
    <t>МБУ "Служба по обеспечению деятельности ОМС и МУ"</t>
  </si>
  <si>
    <t>Всего 2 закупки</t>
  </si>
  <si>
    <t>Всего 3 закупка</t>
  </si>
  <si>
    <t>Итого 2 закупки для 1 заказчика, в т.ч.</t>
  </si>
  <si>
    <t>0 закупок в рамках нац.проектов</t>
  </si>
  <si>
    <t>0 закупок в рамках гос.программы</t>
  </si>
  <si>
    <t>1 закупка в рамках нац.проектов</t>
  </si>
  <si>
    <t>Итого 3 закупки для 1 заказчика, в т.ч.</t>
  </si>
  <si>
    <t>о закупок в рамках нац.проектов</t>
  </si>
  <si>
    <t>3 закупки, относящаяся к категории "Прочие"</t>
  </si>
  <si>
    <t>эл. аукцион</t>
  </si>
  <si>
    <t>эл. конкурс</t>
  </si>
  <si>
    <t>Итого 7 закупок для 2 заказчиков, в т.ч.</t>
  </si>
  <si>
    <t>1 закупка, относящаяся к категории "Прочие"</t>
  </si>
  <si>
    <t>Согласовано:
Врио директора МКУ "Центр компетенции централизованного  бухгалтерского учета и муниципального заказа Лебедянского муниципального округа" 
И. В. Калачёва</t>
  </si>
  <si>
    <t>Троекуровский Теротдел Администрации Лебедянского Муниципального округа</t>
  </si>
  <si>
    <t xml:space="preserve">Организация тротуара по ул. Совесткая с. Троекурво </t>
  </si>
  <si>
    <t>МБУ "ЛКМ им. П.Н. Черменского"</t>
  </si>
  <si>
    <t>Всего 1 закупка</t>
  </si>
  <si>
    <t>Итого 7 закупок для 4 заказчиков, в т.ч.</t>
  </si>
  <si>
    <t>МБУ ДО "ДМШ им. К.Н. Игумнова"</t>
  </si>
  <si>
    <t>41.20</t>
  </si>
  <si>
    <t>Приобретение оборудования</t>
  </si>
  <si>
    <t>Капитальный ремонт школы креативных индустрий</t>
  </si>
  <si>
    <t>2 закупки в рамках нац.проектов</t>
  </si>
  <si>
    <r>
      <t xml:space="preserve">График централизованного определения поставщика (подрядчика, исполнителя) закупок товаров (работ, услуг) на 2026 год, 
осуществляемого МКУ "Центр компетенции централизованного  бухгалтерского учета и муниципального заказа Лебедянского муниципального округа" 
по состоянию на 01.01.2026 года
</t>
    </r>
    <r>
      <rPr>
        <b/>
        <i/>
        <sz val="24"/>
        <color rgb="FFFF0000"/>
        <rFont val="Times New Roman"/>
        <family val="1"/>
        <charset val="204"/>
      </rPr>
      <t>(версия 0)</t>
    </r>
  </si>
  <si>
    <t>АПРЕЛЬ</t>
  </si>
  <si>
    <t>Всего 0 закупок</t>
  </si>
  <si>
    <t>Итого 0 закупок для 0 заказчиков, в т.ч.</t>
  </si>
  <si>
    <t>0 закупок, относящихся к категории "Прочие"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</si>
  <si>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</si>
  <si>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</si>
  <si>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</si>
  <si>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</si>
  <si>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</si>
  <si>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</si>
  <si>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</si>
  <si>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</si>
  <si>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 2026</t>
  </si>
  <si>
    <t>8 закупок, относящихся к категории "Прочие"</t>
  </si>
  <si>
    <t>МАРТ</t>
  </si>
  <si>
    <t>ФЕВРАЛЬ</t>
  </si>
  <si>
    <t>ЯНВАРЬ</t>
  </si>
  <si>
    <t>Наименование 
заказчика</t>
  </si>
  <si>
    <t>Государственная программа  "Комплексное развитие сельских территорий Липецкой области"</t>
  </si>
  <si>
    <t>4 закупки в рамках гос.программ</t>
  </si>
  <si>
    <t>2 закупки, относящиеся к категории "Прочие"</t>
  </si>
  <si>
    <t>Государственная программа  "Обеспечение жителей Липецкой области качественным жильем, социальной и инженерной инфраструктурой"</t>
  </si>
  <si>
    <t>Государственная программа  "Развитие транспортной системы Липецкой области"</t>
  </si>
  <si>
    <t>Государственная программа  "Развитие культуры и туризма в Липецкой области"</t>
  </si>
  <si>
    <t>5 закупок в рамках гос.программ</t>
  </si>
  <si>
    <t>Всего 19  закупок для  8 заказчиков, в т.ч.</t>
  </si>
  <si>
    <t>9 закупок в рамках гос.программ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</si>
</sst>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0.0"/>
    <numFmt numFmtId="166" formatCode="[$-419]mmmm;@"/>
    <numFmt numFmtId="167" formatCode="[$-419]mmmm\ yyyy;@"/>
  </numFmts>
  <fonts count="22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9" tint="-0.499984740745262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11" fillId="0" borderId="6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11" fillId="0" borderId="6" xfId="0" applyNumberFormat="1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165" fontId="14" fillId="2" borderId="11" xfId="0" applyNumberFormat="1" applyFont="1" applyFill="1" applyBorder="1" applyAlignment="1">
      <alignment horizontal="center" vertical="center" wrapText="1"/>
    </xf>
    <xf numFmtId="0" fontId="14" fillId="0" borderId="0" xfId="0" applyFont="1"/>
    <xf numFmtId="4" fontId="14" fillId="2" borderId="11" xfId="0" applyNumberFormat="1" applyFont="1" applyFill="1" applyBorder="1" applyAlignment="1">
      <alignment horizontal="center" vertical="center" wrapText="1"/>
    </xf>
    <xf numFmtId="0" fontId="14" fillId="2" borderId="12" xfId="0" applyFont="1" applyFill="1" applyBorder="1"/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14" fillId="2" borderId="11" xfId="0" applyFont="1" applyFill="1" applyBorder="1"/>
    <xf numFmtId="165" fontId="14" fillId="2" borderId="11" xfId="0" applyNumberFormat="1" applyFont="1" applyFill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4" fontId="18" fillId="5" borderId="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right" vertical="center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2" fillId="4" borderId="9" xfId="0" applyNumberFormat="1" applyFont="1" applyFill="1" applyBorder="1" applyAlignment="1">
      <alignment horizontal="center" vertical="center"/>
    </xf>
    <xf numFmtId="4" fontId="2" fillId="4" borderId="10" xfId="0" applyNumberFormat="1" applyFont="1" applyFill="1" applyBorder="1" applyAlignment="1">
      <alignment horizontal="center" vertical="center"/>
    </xf>
    <xf numFmtId="4" fontId="20" fillId="6" borderId="11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18" fillId="5" borderId="29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49" fontId="18" fillId="5" borderId="29" xfId="0" applyNumberFormat="1" applyFont="1" applyFill="1" applyBorder="1" applyAlignment="1">
      <alignment horizontal="center" vertical="center" wrapText="1"/>
    </xf>
    <xf numFmtId="4" fontId="18" fillId="5" borderId="29" xfId="0" applyNumberFormat="1" applyFont="1" applyFill="1" applyBorder="1" applyAlignment="1">
      <alignment horizontal="center" vertical="center" wrapText="1"/>
    </xf>
    <xf numFmtId="4" fontId="20" fillId="6" borderId="2" xfId="0" applyNumberFormat="1" applyFont="1" applyFill="1" applyBorder="1" applyAlignment="1">
      <alignment horizontal="center" vertical="center" wrapText="1"/>
    </xf>
    <xf numFmtId="166" fontId="18" fillId="5" borderId="29" xfId="0" applyNumberFormat="1" applyFont="1" applyFill="1" applyBorder="1" applyAlignment="1">
      <alignment horizontal="center" vertical="center" wrapText="1"/>
    </xf>
    <xf numFmtId="166" fontId="18" fillId="5" borderId="2" xfId="0" applyNumberFormat="1" applyFont="1" applyFill="1" applyBorder="1" applyAlignment="1">
      <alignment horizontal="center" vertical="center" wrapText="1"/>
    </xf>
    <xf numFmtId="166" fontId="20" fillId="6" borderId="2" xfId="0" applyNumberFormat="1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" fontId="20" fillId="6" borderId="29" xfId="0" applyNumberFormat="1" applyFont="1" applyFill="1" applyBorder="1" applyAlignment="1">
      <alignment horizontal="center" vertical="center" wrapText="1"/>
    </xf>
    <xf numFmtId="4" fontId="21" fillId="0" borderId="2" xfId="0" applyNumberFormat="1" applyFont="1" applyBorder="1" applyAlignment="1">
      <alignment horizontal="center" vertical="center" wrapText="1"/>
    </xf>
    <xf numFmtId="166" fontId="20" fillId="6" borderId="29" xfId="0" applyNumberFormat="1" applyFont="1" applyFill="1" applyBorder="1" applyAlignment="1">
      <alignment horizontal="center" vertical="center" wrapText="1"/>
    </xf>
    <xf numFmtId="166" fontId="21" fillId="0" borderId="2" xfId="0" applyNumberFormat="1" applyFont="1" applyBorder="1" applyAlignment="1">
      <alignment horizontal="center" vertical="center" wrapText="1"/>
    </xf>
    <xf numFmtId="49" fontId="16" fillId="3" borderId="4" xfId="0" applyNumberFormat="1" applyFont="1" applyFill="1" applyBorder="1" applyAlignment="1">
      <alignment horizontal="center" vertical="center" wrapText="1"/>
    </xf>
    <xf numFmtId="4" fontId="6" fillId="2" borderId="14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165" fontId="14" fillId="2" borderId="21" xfId="0" applyNumberFormat="1" applyFont="1" applyFill="1" applyBorder="1" applyAlignment="1">
      <alignment horizontal="left" vertical="center" wrapText="1"/>
    </xf>
    <xf numFmtId="165" fontId="14" fillId="2" borderId="22" xfId="0" applyNumberFormat="1" applyFont="1" applyFill="1" applyBorder="1" applyAlignment="1">
      <alignment horizontal="left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4" fontId="6" fillId="2" borderId="19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 wrapText="1"/>
    </xf>
    <xf numFmtId="4" fontId="6" fillId="2" borderId="26" xfId="0" applyNumberFormat="1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6" fillId="0" borderId="30" xfId="0" applyFont="1" applyBorder="1" applyAlignment="1">
      <alignment horizontal="center" vertical="center" wrapText="1"/>
    </xf>
    <xf numFmtId="4" fontId="15" fillId="0" borderId="0" xfId="0" applyNumberFormat="1" applyFont="1" applyAlignment="1">
      <alignment horizontal="left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167" fontId="16" fillId="0" borderId="2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0" fontId="13" fillId="7" borderId="21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 wrapText="1"/>
    </xf>
    <xf numFmtId="0" fontId="2" fillId="7" borderId="0" xfId="0" applyFont="1" applyFill="1"/>
    <xf numFmtId="0" fontId="13" fillId="0" borderId="2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0" fillId="0" borderId="27" xfId="0" applyBorder="1"/>
    <xf numFmtId="4" fontId="20" fillId="6" borderId="15" xfId="0" applyNumberFormat="1" applyFont="1" applyFill="1" applyBorder="1" applyAlignment="1">
      <alignment horizontal="center" vertical="center" wrapText="1"/>
    </xf>
    <xf numFmtId="4" fontId="18" fillId="5" borderId="11" xfId="0" applyNumberFormat="1" applyFont="1" applyFill="1" applyBorder="1" applyAlignment="1">
      <alignment horizontal="center" vertical="center" wrapText="1"/>
    </xf>
    <xf numFmtId="4" fontId="20" fillId="6" borderId="9" xfId="0" applyNumberFormat="1" applyFont="1" applyFill="1" applyBorder="1" applyAlignment="1">
      <alignment horizontal="center" vertical="center" wrapText="1"/>
    </xf>
    <xf numFmtId="4" fontId="18" fillId="5" borderId="31" xfId="0" applyNumberFormat="1" applyFont="1" applyFill="1" applyBorder="1" applyAlignment="1">
      <alignment horizontal="center" vertical="center" wrapText="1"/>
    </xf>
    <xf numFmtId="4" fontId="18" fillId="5" borderId="4" xfId="0" applyNumberFormat="1" applyFont="1" applyFill="1" applyBorder="1" applyAlignment="1">
      <alignment horizontal="center" vertical="center" wrapText="1"/>
    </xf>
    <xf numFmtId="166" fontId="20" fillId="6" borderId="4" xfId="0" applyNumberFormat="1" applyFont="1" applyFill="1" applyBorder="1" applyAlignment="1">
      <alignment horizontal="center" vertical="center" wrapText="1"/>
    </xf>
    <xf numFmtId="166" fontId="21" fillId="0" borderId="4" xfId="0" applyNumberFormat="1" applyFont="1" applyBorder="1" applyAlignment="1">
      <alignment horizontal="center" vertical="center" wrapText="1"/>
    </xf>
    <xf numFmtId="166" fontId="20" fillId="6" borderId="31" xfId="0" applyNumberFormat="1" applyFont="1" applyFill="1" applyBorder="1" applyAlignment="1">
      <alignment horizontal="center" vertical="center" wrapText="1"/>
    </xf>
    <xf numFmtId="0" fontId="18" fillId="5" borderId="31" xfId="0" applyFont="1" applyFill="1" applyBorder="1" applyAlignment="1">
      <alignment horizontal="center" vertical="center" wrapText="1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33"/>
  <sheetViews>
    <sheetView tabSelected="1" topLeftCell="A97" zoomScale="50" zoomScaleNormal="50" zoomScaleSheetLayoutView="40" workbookViewId="0">
      <selection activeCell="I110" sqref="I110"/>
    </sheetView>
  </sheetViews>
  <sheetFormatPr defaultColWidth="9.140625" defaultRowHeight="15" x14ac:dyDescent="0.25"/>
  <cols>
    <col min="1" max="1" width="9.140625" style="31"/>
    <col min="2" max="2" width="41.42578125" style="5" customWidth="1"/>
    <col min="3" max="3" width="21.42578125" style="5" customWidth="1"/>
    <col min="4" max="4" width="79.7109375" style="31" customWidth="1"/>
    <col min="5" max="6" width="32.85546875" style="31" customWidth="1"/>
    <col min="7" max="7" width="46" style="2" customWidth="1"/>
    <col min="8" max="8" width="53" style="3" customWidth="1"/>
    <col min="9" max="9" width="37.28515625" style="31" customWidth="1"/>
    <col min="10" max="15" width="38.28515625" style="4" customWidth="1"/>
    <col min="16" max="16" width="30.28515625" style="4" hidden="1" customWidth="1"/>
    <col min="17" max="17" width="27.140625" style="4" customWidth="1"/>
    <col min="18" max="18" width="16.28515625" style="1" bestFit="1" customWidth="1"/>
    <col min="19" max="16384" width="9.140625" style="1"/>
  </cols>
  <sheetData>
    <row r="1" spans="1:17" ht="123" customHeight="1" x14ac:dyDescent="0.25">
      <c r="M1" s="86" t="s">
        <v>89</v>
      </c>
      <c r="N1" s="86"/>
      <c r="O1" s="86"/>
      <c r="P1" s="86"/>
      <c r="Q1" s="86"/>
    </row>
    <row r="2" spans="1:17" ht="145.5" customHeight="1" thickBot="1" x14ac:dyDescent="0.3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ht="67.900000000000006" customHeight="1" x14ac:dyDescent="0.25">
      <c r="A3" s="74" t="s">
        <v>0</v>
      </c>
      <c r="B3" s="76" t="s">
        <v>118</v>
      </c>
      <c r="C3" s="76" t="s">
        <v>8</v>
      </c>
      <c r="D3" s="76" t="s">
        <v>14</v>
      </c>
      <c r="E3" s="76" t="s">
        <v>1</v>
      </c>
      <c r="F3" s="76" t="s">
        <v>5</v>
      </c>
      <c r="G3" s="76" t="s">
        <v>6</v>
      </c>
      <c r="H3" s="78" t="s">
        <v>2</v>
      </c>
      <c r="I3" s="76" t="s">
        <v>3</v>
      </c>
      <c r="J3" s="64" t="s">
        <v>4</v>
      </c>
      <c r="K3" s="71" t="s">
        <v>13</v>
      </c>
      <c r="L3" s="72"/>
      <c r="M3" s="72"/>
      <c r="N3" s="72"/>
      <c r="O3" s="73"/>
      <c r="P3" s="64" t="s">
        <v>7</v>
      </c>
      <c r="Q3" s="68" t="s">
        <v>15</v>
      </c>
    </row>
    <row r="4" spans="1:17" ht="139.15" customHeight="1" thickBot="1" x14ac:dyDescent="0.3">
      <c r="A4" s="75"/>
      <c r="B4" s="77"/>
      <c r="C4" s="77"/>
      <c r="D4" s="77"/>
      <c r="E4" s="77"/>
      <c r="F4" s="77"/>
      <c r="G4" s="77"/>
      <c r="H4" s="79"/>
      <c r="I4" s="77"/>
      <c r="J4" s="65"/>
      <c r="K4" s="32" t="s">
        <v>11</v>
      </c>
      <c r="L4" s="32" t="s">
        <v>19</v>
      </c>
      <c r="M4" s="32" t="s">
        <v>16</v>
      </c>
      <c r="N4" s="32" t="s">
        <v>17</v>
      </c>
      <c r="O4" s="32" t="s">
        <v>12</v>
      </c>
      <c r="P4" s="65"/>
      <c r="Q4" s="69"/>
    </row>
    <row r="5" spans="1:17" s="95" customFormat="1" ht="60" customHeight="1" thickBot="1" x14ac:dyDescent="0.3">
      <c r="A5" s="92" t="s">
        <v>117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4"/>
    </row>
    <row r="6" spans="1:17" ht="128.25" customHeight="1" x14ac:dyDescent="0.25">
      <c r="A6" s="35">
        <v>1</v>
      </c>
      <c r="B6" s="80" t="s">
        <v>20</v>
      </c>
      <c r="C6" s="80">
        <v>4811002246</v>
      </c>
      <c r="D6" s="48" t="s">
        <v>21</v>
      </c>
      <c r="E6" s="48" t="s">
        <v>18</v>
      </c>
      <c r="F6" s="48" t="s">
        <v>18</v>
      </c>
      <c r="G6" s="48" t="s">
        <v>119</v>
      </c>
      <c r="H6" s="50" t="s">
        <v>28</v>
      </c>
      <c r="I6" s="51" t="s">
        <v>33</v>
      </c>
      <c r="J6" s="40">
        <f>K6</f>
        <v>256394901</v>
      </c>
      <c r="K6" s="40">
        <f>SUM(L6:O6)</f>
        <v>256394901</v>
      </c>
      <c r="L6" s="51">
        <f>233319359.91*0.96</f>
        <v>223986585.51359999</v>
      </c>
      <c r="M6" s="51">
        <f>233319359.91*0.04</f>
        <v>9332774.3964000009</v>
      </c>
      <c r="N6" s="51">
        <v>23075541.09</v>
      </c>
      <c r="O6" s="40">
        <v>0</v>
      </c>
      <c r="P6" s="53" t="s">
        <v>36</v>
      </c>
      <c r="Q6" s="102" t="s">
        <v>86</v>
      </c>
    </row>
    <row r="7" spans="1:17" s="25" customFormat="1" ht="128.25" customHeight="1" x14ac:dyDescent="0.25">
      <c r="A7" s="35">
        <v>2</v>
      </c>
      <c r="B7" s="81"/>
      <c r="C7" s="81"/>
      <c r="D7" s="38" t="s">
        <v>22</v>
      </c>
      <c r="E7" s="38" t="s">
        <v>18</v>
      </c>
      <c r="F7" s="38" t="s">
        <v>18</v>
      </c>
      <c r="G7" s="38" t="s">
        <v>119</v>
      </c>
      <c r="H7" s="39" t="s">
        <v>29</v>
      </c>
      <c r="I7" s="40" t="s">
        <v>34</v>
      </c>
      <c r="J7" s="40">
        <f t="shared" ref="J7:J9" si="0">K7</f>
        <v>65068212.999999993</v>
      </c>
      <c r="K7" s="40">
        <f>SUM(L7:O7)</f>
        <v>65068212.999999993</v>
      </c>
      <c r="L7" s="40">
        <f>59797687.75*0.96</f>
        <v>57405780.239999995</v>
      </c>
      <c r="M7" s="40">
        <f>59797687.75*0.04</f>
        <v>2391907.5100000002</v>
      </c>
      <c r="N7" s="40">
        <v>5270525.25</v>
      </c>
      <c r="O7" s="40">
        <v>0</v>
      </c>
      <c r="P7" s="54" t="s">
        <v>36</v>
      </c>
      <c r="Q7" s="102" t="s">
        <v>86</v>
      </c>
    </row>
    <row r="8" spans="1:17" s="25" customFormat="1" ht="128.25" customHeight="1" x14ac:dyDescent="0.25">
      <c r="A8" s="35">
        <v>3</v>
      </c>
      <c r="B8" s="81"/>
      <c r="C8" s="81"/>
      <c r="D8" s="38" t="s">
        <v>23</v>
      </c>
      <c r="E8" s="38" t="s">
        <v>18</v>
      </c>
      <c r="F8" s="38" t="s">
        <v>18</v>
      </c>
      <c r="G8" s="38" t="s">
        <v>119</v>
      </c>
      <c r="H8" s="39" t="s">
        <v>30</v>
      </c>
      <c r="I8" s="40" t="s">
        <v>35</v>
      </c>
      <c r="J8" s="40">
        <f t="shared" si="0"/>
        <v>56356687</v>
      </c>
      <c r="K8" s="40">
        <f>SUM(L8:O8)</f>
        <v>56356687</v>
      </c>
      <c r="L8" s="40">
        <v>42002000</v>
      </c>
      <c r="M8" s="40">
        <v>4154043.96</v>
      </c>
      <c r="N8" s="40">
        <f>4564974.34+5635668.7</f>
        <v>10200643.039999999</v>
      </c>
      <c r="O8" s="40">
        <v>0</v>
      </c>
      <c r="P8" s="54" t="s">
        <v>36</v>
      </c>
      <c r="Q8" s="103" t="s">
        <v>85</v>
      </c>
    </row>
    <row r="9" spans="1:17" s="25" customFormat="1" ht="128.25" customHeight="1" x14ac:dyDescent="0.25">
      <c r="A9" s="35">
        <v>4</v>
      </c>
      <c r="B9" s="81"/>
      <c r="C9" s="81"/>
      <c r="D9" s="38" t="s">
        <v>24</v>
      </c>
      <c r="E9" s="38" t="s">
        <v>18</v>
      </c>
      <c r="F9" s="38" t="s">
        <v>18</v>
      </c>
      <c r="G9" s="38" t="s">
        <v>119</v>
      </c>
      <c r="H9" s="39" t="s">
        <v>31</v>
      </c>
      <c r="I9" s="40" t="s">
        <v>34</v>
      </c>
      <c r="J9" s="40">
        <f t="shared" si="0"/>
        <v>47608517</v>
      </c>
      <c r="K9" s="40">
        <f>SUM(L9:O9)</f>
        <v>47608517</v>
      </c>
      <c r="L9" s="40">
        <f>43752170.38*0.96</f>
        <v>42002083.564800002</v>
      </c>
      <c r="M9" s="40">
        <f>43752170.38*0.04</f>
        <v>1750086.8152000001</v>
      </c>
      <c r="N9" s="40">
        <v>3856346.62</v>
      </c>
      <c r="O9" s="40">
        <v>0</v>
      </c>
      <c r="P9" s="54" t="s">
        <v>36</v>
      </c>
      <c r="Q9" s="102" t="s">
        <v>86</v>
      </c>
    </row>
    <row r="10" spans="1:17" s="25" customFormat="1" ht="128.25" customHeight="1" thickBot="1" x14ac:dyDescent="0.3">
      <c r="A10" s="35">
        <v>5</v>
      </c>
      <c r="B10" s="82"/>
      <c r="C10" s="82"/>
      <c r="D10" s="49" t="s">
        <v>25</v>
      </c>
      <c r="E10" s="49" t="s">
        <v>26</v>
      </c>
      <c r="F10" s="49" t="s">
        <v>27</v>
      </c>
      <c r="G10" s="49" t="s">
        <v>18</v>
      </c>
      <c r="H10" s="49" t="s">
        <v>32</v>
      </c>
      <c r="I10" s="49">
        <v>43.99</v>
      </c>
      <c r="J10" s="52">
        <f t="shared" ref="J10" si="1">K10</f>
        <v>24489795.93</v>
      </c>
      <c r="K10" s="52">
        <f>SUM(L10:O10)</f>
        <v>24489795.93</v>
      </c>
      <c r="L10" s="52">
        <f>24000000*0.96</f>
        <v>23040000</v>
      </c>
      <c r="M10" s="52">
        <f>24000000-L10</f>
        <v>960000</v>
      </c>
      <c r="N10" s="52">
        <v>489795.93</v>
      </c>
      <c r="O10" s="99">
        <v>0</v>
      </c>
      <c r="P10" s="55" t="s">
        <v>36</v>
      </c>
      <c r="Q10" s="104" t="s">
        <v>86</v>
      </c>
    </row>
    <row r="11" spans="1:17" s="28" customFormat="1" ht="32.25" customHeight="1" thickBot="1" x14ac:dyDescent="0.35">
      <c r="A11" s="66" t="s">
        <v>37</v>
      </c>
      <c r="B11" s="67"/>
      <c r="C11" s="34"/>
      <c r="D11" s="34"/>
      <c r="E11" s="27"/>
      <c r="F11" s="27"/>
      <c r="G11" s="27"/>
      <c r="H11" s="27"/>
      <c r="I11" s="27"/>
      <c r="J11" s="29">
        <f>SUM(J6:J10)</f>
        <v>449918113.93000001</v>
      </c>
      <c r="K11" s="29">
        <f t="shared" ref="K11:O11" si="2">SUM(K6:K10)</f>
        <v>449918113.93000001</v>
      </c>
      <c r="L11" s="29">
        <f t="shared" si="2"/>
        <v>388436449.31840003</v>
      </c>
      <c r="M11" s="29">
        <f t="shared" si="2"/>
        <v>18588812.681600001</v>
      </c>
      <c r="N11" s="29">
        <f t="shared" si="2"/>
        <v>42892851.929999992</v>
      </c>
      <c r="O11" s="29">
        <f t="shared" si="2"/>
        <v>0</v>
      </c>
      <c r="P11" s="33"/>
      <c r="Q11" s="30"/>
    </row>
    <row r="12" spans="1:17" s="25" customFormat="1" ht="128.25" customHeight="1" x14ac:dyDescent="0.25">
      <c r="A12" s="35">
        <v>1</v>
      </c>
      <c r="B12" s="80" t="s">
        <v>74</v>
      </c>
      <c r="C12" s="80" t="s">
        <v>75</v>
      </c>
      <c r="D12" s="57" t="s">
        <v>68</v>
      </c>
      <c r="E12" s="36" t="s">
        <v>18</v>
      </c>
      <c r="F12" s="36" t="s">
        <v>18</v>
      </c>
      <c r="G12" s="36" t="s">
        <v>18</v>
      </c>
      <c r="H12" s="58" t="s">
        <v>69</v>
      </c>
      <c r="I12" s="57" t="s">
        <v>70</v>
      </c>
      <c r="J12" s="60">
        <f t="shared" ref="J12" si="3">K12</f>
        <v>150000</v>
      </c>
      <c r="K12" s="60">
        <f>SUM(L12:O12)</f>
        <v>150000</v>
      </c>
      <c r="L12" s="60">
        <v>0</v>
      </c>
      <c r="M12" s="60">
        <v>0</v>
      </c>
      <c r="N12" s="60">
        <v>150000</v>
      </c>
      <c r="O12" s="60">
        <v>0</v>
      </c>
      <c r="P12" s="62" t="s">
        <v>36</v>
      </c>
      <c r="Q12" s="105" t="s">
        <v>85</v>
      </c>
    </row>
    <row r="13" spans="1:17" s="25" customFormat="1" ht="128.25" customHeight="1" thickBot="1" x14ac:dyDescent="0.3">
      <c r="A13" s="35">
        <v>2</v>
      </c>
      <c r="B13" s="82"/>
      <c r="C13" s="82"/>
      <c r="D13" s="57" t="s">
        <v>71</v>
      </c>
      <c r="E13" s="36" t="s">
        <v>18</v>
      </c>
      <c r="F13" s="36" t="s">
        <v>18</v>
      </c>
      <c r="G13" s="36" t="s">
        <v>18</v>
      </c>
      <c r="H13" s="58" t="s">
        <v>72</v>
      </c>
      <c r="I13" s="57" t="s">
        <v>73</v>
      </c>
      <c r="J13" s="60">
        <f t="shared" ref="J13" si="4">K13</f>
        <v>260000</v>
      </c>
      <c r="K13" s="60">
        <f>SUM(L13:O13)</f>
        <v>260000</v>
      </c>
      <c r="L13" s="60">
        <v>0</v>
      </c>
      <c r="M13" s="60">
        <v>0</v>
      </c>
      <c r="N13" s="60">
        <v>260000</v>
      </c>
      <c r="O13" s="60">
        <v>0</v>
      </c>
      <c r="P13" s="62" t="s">
        <v>36</v>
      </c>
      <c r="Q13" s="105" t="s">
        <v>85</v>
      </c>
    </row>
    <row r="14" spans="1:17" s="28" customFormat="1" ht="32.25" customHeight="1" thickBot="1" x14ac:dyDescent="0.35">
      <c r="A14" s="66" t="s">
        <v>76</v>
      </c>
      <c r="B14" s="67"/>
      <c r="C14" s="34"/>
      <c r="D14" s="34"/>
      <c r="E14" s="27"/>
      <c r="F14" s="27"/>
      <c r="G14" s="27"/>
      <c r="H14" s="27"/>
      <c r="I14" s="27"/>
      <c r="J14" s="29">
        <f>J12+J13</f>
        <v>410000</v>
      </c>
      <c r="K14" s="29">
        <f t="shared" ref="K14:O14" si="5">K12+K13</f>
        <v>410000</v>
      </c>
      <c r="L14" s="29">
        <f t="shared" si="5"/>
        <v>0</v>
      </c>
      <c r="M14" s="29">
        <f t="shared" si="5"/>
        <v>0</v>
      </c>
      <c r="N14" s="29">
        <f t="shared" si="5"/>
        <v>410000</v>
      </c>
      <c r="O14" s="29">
        <f t="shared" si="5"/>
        <v>0</v>
      </c>
      <c r="P14" s="33"/>
      <c r="Q14" s="30"/>
    </row>
    <row r="15" spans="1:17" s="25" customFormat="1" ht="47.25" customHeight="1" x14ac:dyDescent="0.25">
      <c r="A15" s="83" t="s">
        <v>87</v>
      </c>
      <c r="B15" s="84"/>
      <c r="C15" s="84"/>
      <c r="D15" s="84"/>
      <c r="E15" s="41"/>
      <c r="F15" s="41"/>
      <c r="G15" s="41"/>
      <c r="H15" s="42"/>
      <c r="I15" s="42"/>
      <c r="J15" s="43">
        <f>J11+J14</f>
        <v>450328113.93000001</v>
      </c>
      <c r="K15" s="43">
        <f>K16+K17+K18</f>
        <v>450328113.93000001</v>
      </c>
      <c r="L15" s="43">
        <f t="shared" ref="K15:O15" si="6">L11+L14</f>
        <v>388436449.31840003</v>
      </c>
      <c r="M15" s="43">
        <f t="shared" si="6"/>
        <v>18588812.681600001</v>
      </c>
      <c r="N15" s="43">
        <f t="shared" si="6"/>
        <v>43302851.929999992</v>
      </c>
      <c r="O15" s="43">
        <f t="shared" si="6"/>
        <v>0</v>
      </c>
      <c r="P15" s="44"/>
      <c r="Q15" s="45"/>
    </row>
    <row r="16" spans="1:17" s="25" customFormat="1" ht="47.25" customHeight="1" x14ac:dyDescent="0.25">
      <c r="A16" s="8" t="s">
        <v>81</v>
      </c>
      <c r="B16" s="9"/>
      <c r="C16" s="14"/>
      <c r="D16" s="9"/>
      <c r="E16" s="9"/>
      <c r="F16" s="9"/>
      <c r="G16" s="9"/>
      <c r="H16" s="9"/>
      <c r="I16" s="9"/>
      <c r="J16" s="15">
        <f>J10</f>
        <v>24489795.93</v>
      </c>
      <c r="K16" s="15">
        <f>K10</f>
        <v>24489795.93</v>
      </c>
      <c r="L16" s="15">
        <f t="shared" ref="K16:O16" si="7">L10</f>
        <v>23040000</v>
      </c>
      <c r="M16" s="15">
        <f t="shared" si="7"/>
        <v>960000</v>
      </c>
      <c r="N16" s="15">
        <f t="shared" si="7"/>
        <v>489795.93</v>
      </c>
      <c r="O16" s="15">
        <f t="shared" si="7"/>
        <v>0</v>
      </c>
      <c r="P16" s="18"/>
      <c r="Q16" s="20"/>
    </row>
    <row r="17" spans="1:18" s="25" customFormat="1" ht="47.25" customHeight="1" x14ac:dyDescent="0.25">
      <c r="A17" s="10" t="s">
        <v>120</v>
      </c>
      <c r="B17" s="11"/>
      <c r="C17" s="16"/>
      <c r="D17" s="11"/>
      <c r="E17" s="11"/>
      <c r="F17" s="11"/>
      <c r="G17" s="11"/>
      <c r="H17" s="11"/>
      <c r="I17" s="11"/>
      <c r="J17" s="17">
        <f>J6+J7+J8+J9</f>
        <v>425428318</v>
      </c>
      <c r="K17" s="17">
        <f>K6+K7+K8+K9</f>
        <v>425428318</v>
      </c>
      <c r="L17" s="17">
        <f t="shared" ref="K17:O17" si="8">L6+L7+L8+L9</f>
        <v>365396449.31840003</v>
      </c>
      <c r="M17" s="17">
        <f t="shared" si="8"/>
        <v>17628812.681600001</v>
      </c>
      <c r="N17" s="17">
        <f t="shared" si="8"/>
        <v>42403055.999999993</v>
      </c>
      <c r="O17" s="17">
        <f t="shared" si="8"/>
        <v>0</v>
      </c>
      <c r="P17" s="19"/>
      <c r="Q17" s="21"/>
    </row>
    <row r="18" spans="1:18" s="25" customFormat="1" ht="47.25" customHeight="1" thickBot="1" x14ac:dyDescent="0.3">
      <c r="A18" s="89" t="s">
        <v>121</v>
      </c>
      <c r="B18" s="90"/>
      <c r="C18" s="90"/>
      <c r="D18" s="90"/>
      <c r="E18" s="90"/>
      <c r="F18" s="90"/>
      <c r="G18" s="90"/>
      <c r="H18" s="90"/>
      <c r="I18" s="90"/>
      <c r="J18" s="91">
        <f>J12+J13</f>
        <v>410000</v>
      </c>
      <c r="K18" s="91">
        <f>K12+K13</f>
        <v>410000</v>
      </c>
      <c r="L18" s="91">
        <f t="shared" ref="K18:O18" si="9">L12+L13</f>
        <v>0</v>
      </c>
      <c r="M18" s="91">
        <f t="shared" si="9"/>
        <v>0</v>
      </c>
      <c r="N18" s="91">
        <f t="shared" si="9"/>
        <v>410000</v>
      </c>
      <c r="O18" s="91">
        <f t="shared" si="9"/>
        <v>0</v>
      </c>
      <c r="P18" s="23"/>
      <c r="Q18" s="24"/>
    </row>
    <row r="19" spans="1:18" s="95" customFormat="1" ht="60" customHeight="1" thickBot="1" x14ac:dyDescent="0.3">
      <c r="A19" s="92" t="s">
        <v>116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4"/>
    </row>
    <row r="20" spans="1:18" s="25" customFormat="1" ht="129" customHeight="1" thickBot="1" x14ac:dyDescent="0.35">
      <c r="A20" s="35">
        <v>1</v>
      </c>
      <c r="B20" s="80" t="s">
        <v>20</v>
      </c>
      <c r="C20" s="80">
        <v>4811002246</v>
      </c>
      <c r="D20" s="56" t="s">
        <v>38</v>
      </c>
      <c r="E20" s="56" t="s">
        <v>26</v>
      </c>
      <c r="F20" s="56" t="s">
        <v>27</v>
      </c>
      <c r="G20" s="56" t="s">
        <v>18</v>
      </c>
      <c r="H20" s="56" t="s">
        <v>39</v>
      </c>
      <c r="I20" s="56" t="s">
        <v>40</v>
      </c>
      <c r="J20" s="101">
        <f>K20</f>
        <v>87017844.969999999</v>
      </c>
      <c r="K20" s="101">
        <f>SUM(L20:O20)</f>
        <v>87017844.969999999</v>
      </c>
      <c r="L20" s="59">
        <v>60491836.195200004</v>
      </c>
      <c r="M20" s="59">
        <f>63012329.37-L20</f>
        <v>2520493.1747999936</v>
      </c>
      <c r="N20" s="59">
        <f>2561298.61+3219108.99+18225108</f>
        <v>24005515.600000001</v>
      </c>
      <c r="O20" s="46">
        <v>0</v>
      </c>
      <c r="P20" s="61" t="s">
        <v>49</v>
      </c>
      <c r="Q20" s="106" t="s">
        <v>85</v>
      </c>
      <c r="R20" s="47"/>
    </row>
    <row r="21" spans="1:18" s="25" customFormat="1" ht="129" customHeight="1" x14ac:dyDescent="0.3">
      <c r="A21" s="35">
        <v>2</v>
      </c>
      <c r="B21" s="81"/>
      <c r="C21" s="81"/>
      <c r="D21" s="38" t="s">
        <v>41</v>
      </c>
      <c r="E21" s="38" t="s">
        <v>18</v>
      </c>
      <c r="F21" s="38" t="s">
        <v>18</v>
      </c>
      <c r="G21" s="38" t="s">
        <v>122</v>
      </c>
      <c r="H21" s="39" t="s">
        <v>42</v>
      </c>
      <c r="I21" s="40" t="s">
        <v>35</v>
      </c>
      <c r="J21" s="51">
        <f t="shared" ref="J21:J23" si="10">K21</f>
        <v>20924050</v>
      </c>
      <c r="K21" s="51">
        <f>SUM(L21:O21)</f>
        <v>20924050</v>
      </c>
      <c r="L21" s="40">
        <v>0</v>
      </c>
      <c r="M21" s="40">
        <v>19040885.5</v>
      </c>
      <c r="N21" s="40">
        <v>1883164.5</v>
      </c>
      <c r="O21" s="40">
        <v>0</v>
      </c>
      <c r="P21" s="54" t="s">
        <v>49</v>
      </c>
      <c r="Q21" s="103" t="s">
        <v>85</v>
      </c>
      <c r="R21" s="47"/>
    </row>
    <row r="22" spans="1:18" s="25" customFormat="1" ht="129" customHeight="1" x14ac:dyDescent="0.3">
      <c r="A22" s="35">
        <v>3</v>
      </c>
      <c r="B22" s="81"/>
      <c r="C22" s="81"/>
      <c r="D22" s="38" t="s">
        <v>43</v>
      </c>
      <c r="E22" s="38" t="s">
        <v>18</v>
      </c>
      <c r="F22" s="38" t="s">
        <v>18</v>
      </c>
      <c r="G22" s="38" t="s">
        <v>123</v>
      </c>
      <c r="H22" s="39" t="s">
        <v>44</v>
      </c>
      <c r="I22" s="40" t="s">
        <v>45</v>
      </c>
      <c r="J22" s="40">
        <f t="shared" si="10"/>
        <v>19839593.210000001</v>
      </c>
      <c r="K22" s="40">
        <f>SUM(L22:O22)</f>
        <v>19839593.210000001</v>
      </c>
      <c r="L22" s="40">
        <v>0</v>
      </c>
      <c r="M22" s="40">
        <v>18054029.82</v>
      </c>
      <c r="N22" s="40">
        <v>1785563.39</v>
      </c>
      <c r="O22" s="40">
        <v>0</v>
      </c>
      <c r="P22" s="54" t="s">
        <v>49</v>
      </c>
      <c r="Q22" s="103" t="s">
        <v>85</v>
      </c>
      <c r="R22" s="47"/>
    </row>
    <row r="23" spans="1:18" s="25" customFormat="1" ht="129" customHeight="1" thickBot="1" x14ac:dyDescent="0.35">
      <c r="A23" s="35">
        <v>4</v>
      </c>
      <c r="B23" s="82"/>
      <c r="C23" s="82"/>
      <c r="D23" s="57" t="s">
        <v>46</v>
      </c>
      <c r="E23" s="57" t="s">
        <v>18</v>
      </c>
      <c r="F23" s="57" t="s">
        <v>18</v>
      </c>
      <c r="G23" s="57" t="s">
        <v>18</v>
      </c>
      <c r="H23" s="58" t="s">
        <v>47</v>
      </c>
      <c r="I23" s="57" t="s">
        <v>48</v>
      </c>
      <c r="J23" s="37">
        <f t="shared" si="10"/>
        <v>556927</v>
      </c>
      <c r="K23" s="37">
        <f>SUM(L23:O23)</f>
        <v>556927</v>
      </c>
      <c r="L23" s="60">
        <v>0</v>
      </c>
      <c r="M23" s="60">
        <v>0</v>
      </c>
      <c r="N23" s="60">
        <v>556927</v>
      </c>
      <c r="O23" s="37">
        <v>0</v>
      </c>
      <c r="P23" s="62" t="s">
        <v>49</v>
      </c>
      <c r="Q23" s="105" t="s">
        <v>85</v>
      </c>
      <c r="R23" s="47"/>
    </row>
    <row r="24" spans="1:18" s="28" customFormat="1" ht="32.25" customHeight="1" thickBot="1" x14ac:dyDescent="0.35">
      <c r="A24" s="66" t="s">
        <v>50</v>
      </c>
      <c r="B24" s="67"/>
      <c r="C24" s="34"/>
      <c r="D24" s="34"/>
      <c r="E24" s="27"/>
      <c r="F24" s="27"/>
      <c r="G24" s="27"/>
      <c r="H24" s="27"/>
      <c r="I24" s="27"/>
      <c r="J24" s="29">
        <f>SUM(J19:J23)</f>
        <v>128338415.18000001</v>
      </c>
      <c r="K24" s="29">
        <f t="shared" ref="K24:O24" si="11">SUM(K19:K23)</f>
        <v>128338415.18000001</v>
      </c>
      <c r="L24" s="29">
        <f t="shared" si="11"/>
        <v>60491836.195200004</v>
      </c>
      <c r="M24" s="29">
        <f t="shared" si="11"/>
        <v>39615408.494799994</v>
      </c>
      <c r="N24" s="29">
        <f t="shared" si="11"/>
        <v>28231170.490000002</v>
      </c>
      <c r="O24" s="29">
        <f t="shared" si="11"/>
        <v>0</v>
      </c>
      <c r="P24" s="33"/>
      <c r="Q24" s="30"/>
    </row>
    <row r="25" spans="1:18" s="25" customFormat="1" ht="129" customHeight="1" thickBot="1" x14ac:dyDescent="0.35">
      <c r="A25" s="35">
        <v>1</v>
      </c>
      <c r="B25" s="57" t="s">
        <v>90</v>
      </c>
      <c r="C25" s="57">
        <v>4800028813</v>
      </c>
      <c r="D25" s="48" t="s">
        <v>91</v>
      </c>
      <c r="E25" s="48" t="s">
        <v>18</v>
      </c>
      <c r="F25" s="48" t="s">
        <v>18</v>
      </c>
      <c r="G25" s="48" t="s">
        <v>119</v>
      </c>
      <c r="H25" s="48" t="s">
        <v>18</v>
      </c>
      <c r="I25" s="48" t="s">
        <v>45</v>
      </c>
      <c r="J25" s="100">
        <f t="shared" ref="J25" si="12">K25</f>
        <v>4280000</v>
      </c>
      <c r="K25" s="100">
        <f>SUM(L25:O25)</f>
        <v>4280000</v>
      </c>
      <c r="L25" s="51">
        <v>2480987.6</v>
      </c>
      <c r="M25" s="51">
        <v>245372.4</v>
      </c>
      <c r="N25" s="51">
        <v>269640</v>
      </c>
      <c r="O25" s="100">
        <v>1284000</v>
      </c>
      <c r="P25" s="53" t="s">
        <v>49</v>
      </c>
      <c r="Q25" s="107" t="s">
        <v>85</v>
      </c>
      <c r="R25" s="47"/>
    </row>
    <row r="26" spans="1:18" s="28" customFormat="1" ht="32.25" customHeight="1" thickBot="1" x14ac:dyDescent="0.35">
      <c r="A26" s="66" t="s">
        <v>93</v>
      </c>
      <c r="B26" s="67"/>
      <c r="C26" s="34"/>
      <c r="D26" s="34"/>
      <c r="E26" s="27"/>
      <c r="F26" s="27"/>
      <c r="G26" s="27"/>
      <c r="H26" s="27"/>
      <c r="I26" s="27"/>
      <c r="J26" s="29">
        <f>J25</f>
        <v>4280000</v>
      </c>
      <c r="K26" s="29">
        <f t="shared" ref="K26:P26" si="13">K25</f>
        <v>4280000</v>
      </c>
      <c r="L26" s="29">
        <f t="shared" si="13"/>
        <v>2480987.6</v>
      </c>
      <c r="M26" s="29">
        <f t="shared" si="13"/>
        <v>245372.4</v>
      </c>
      <c r="N26" s="29">
        <f t="shared" si="13"/>
        <v>269640</v>
      </c>
      <c r="O26" s="29">
        <f t="shared" si="13"/>
        <v>1284000</v>
      </c>
      <c r="P26" s="29" t="str">
        <f t="shared" si="13"/>
        <v>февраль</v>
      </c>
      <c r="Q26" s="30"/>
    </row>
    <row r="27" spans="1:18" s="25" customFormat="1" ht="129" customHeight="1" thickBot="1" x14ac:dyDescent="0.35">
      <c r="A27" s="35">
        <v>1</v>
      </c>
      <c r="B27" s="57" t="s">
        <v>92</v>
      </c>
      <c r="C27" s="57">
        <v>4811007149</v>
      </c>
      <c r="D27" s="48" t="s">
        <v>97</v>
      </c>
      <c r="E27" s="48" t="s">
        <v>18</v>
      </c>
      <c r="F27" s="48" t="s">
        <v>18</v>
      </c>
      <c r="G27" s="48" t="s">
        <v>124</v>
      </c>
      <c r="H27" s="48" t="s">
        <v>18</v>
      </c>
      <c r="I27" s="48" t="s">
        <v>18</v>
      </c>
      <c r="J27" s="100">
        <f t="shared" ref="J27" si="14">K27</f>
        <v>5431150.4799999995</v>
      </c>
      <c r="K27" s="100">
        <f>SUM(L27:O27)</f>
        <v>5431150.4799999995</v>
      </c>
      <c r="L27" s="51">
        <v>0</v>
      </c>
      <c r="M27" s="51">
        <v>5322527.47</v>
      </c>
      <c r="N27" s="51">
        <v>108623.01</v>
      </c>
      <c r="O27" s="100">
        <v>0</v>
      </c>
      <c r="P27" s="53" t="s">
        <v>49</v>
      </c>
      <c r="Q27" s="107" t="s">
        <v>85</v>
      </c>
      <c r="R27" s="47"/>
    </row>
    <row r="28" spans="1:18" s="28" customFormat="1" ht="32.25" customHeight="1" thickBot="1" x14ac:dyDescent="0.35">
      <c r="A28" s="66" t="s">
        <v>93</v>
      </c>
      <c r="B28" s="67"/>
      <c r="C28" s="34"/>
      <c r="D28" s="34"/>
      <c r="E28" s="27"/>
      <c r="F28" s="27"/>
      <c r="G28" s="27"/>
      <c r="H28" s="27"/>
      <c r="I28" s="27"/>
      <c r="J28" s="29">
        <f>J27</f>
        <v>5431150.4799999995</v>
      </c>
      <c r="K28" s="29">
        <f t="shared" ref="K28:O28" si="15">K27</f>
        <v>5431150.4799999995</v>
      </c>
      <c r="L28" s="29">
        <f t="shared" si="15"/>
        <v>0</v>
      </c>
      <c r="M28" s="29">
        <f t="shared" si="15"/>
        <v>5322527.47</v>
      </c>
      <c r="N28" s="29">
        <f t="shared" si="15"/>
        <v>108623.01</v>
      </c>
      <c r="O28" s="29">
        <f t="shared" si="15"/>
        <v>0</v>
      </c>
      <c r="P28" s="33"/>
      <c r="Q28" s="30"/>
    </row>
    <row r="29" spans="1:18" s="25" customFormat="1" ht="129" customHeight="1" thickBot="1" x14ac:dyDescent="0.35">
      <c r="A29" s="35">
        <v>1</v>
      </c>
      <c r="B29" s="57" t="s">
        <v>95</v>
      </c>
      <c r="C29" s="57">
        <v>4811006120</v>
      </c>
      <c r="D29" s="48" t="s">
        <v>98</v>
      </c>
      <c r="E29" s="48" t="s">
        <v>18</v>
      </c>
      <c r="F29" s="48" t="s">
        <v>18</v>
      </c>
      <c r="G29" s="48" t="s">
        <v>124</v>
      </c>
      <c r="H29" s="48" t="s">
        <v>18</v>
      </c>
      <c r="I29" s="48" t="s">
        <v>96</v>
      </c>
      <c r="J29" s="100">
        <f t="shared" ref="J29" si="16">K29</f>
        <v>44951492.310000002</v>
      </c>
      <c r="K29" s="100">
        <f>SUM(L29:O29)</f>
        <v>44951492.310000002</v>
      </c>
      <c r="L29" s="51">
        <v>0</v>
      </c>
      <c r="M29" s="51">
        <v>40905858</v>
      </c>
      <c r="N29" s="51">
        <v>4045634.31</v>
      </c>
      <c r="O29" s="100">
        <v>0</v>
      </c>
      <c r="P29" s="53" t="s">
        <v>49</v>
      </c>
      <c r="Q29" s="107" t="s">
        <v>85</v>
      </c>
      <c r="R29" s="47"/>
    </row>
    <row r="30" spans="1:18" s="28" customFormat="1" ht="32.25" customHeight="1" thickBot="1" x14ac:dyDescent="0.35">
      <c r="A30" s="66" t="s">
        <v>93</v>
      </c>
      <c r="B30" s="67"/>
      <c r="C30" s="34"/>
      <c r="D30" s="34"/>
      <c r="E30" s="27"/>
      <c r="F30" s="27"/>
      <c r="G30" s="27"/>
      <c r="H30" s="27"/>
      <c r="I30" s="27"/>
      <c r="J30" s="29">
        <f>J29</f>
        <v>44951492.310000002</v>
      </c>
      <c r="K30" s="29">
        <f t="shared" ref="K30:O30" si="17">K29</f>
        <v>44951492.310000002</v>
      </c>
      <c r="L30" s="29">
        <f t="shared" si="17"/>
        <v>0</v>
      </c>
      <c r="M30" s="29">
        <f t="shared" si="17"/>
        <v>40905858</v>
      </c>
      <c r="N30" s="29">
        <f t="shared" si="17"/>
        <v>4045634.31</v>
      </c>
      <c r="O30" s="29">
        <f t="shared" si="17"/>
        <v>0</v>
      </c>
      <c r="P30" s="33"/>
      <c r="Q30" s="30"/>
    </row>
    <row r="31" spans="1:18" s="25" customFormat="1" ht="47.25" customHeight="1" x14ac:dyDescent="0.25">
      <c r="A31" s="83" t="s">
        <v>94</v>
      </c>
      <c r="B31" s="84"/>
      <c r="C31" s="84"/>
      <c r="D31" s="84"/>
      <c r="E31" s="41"/>
      <c r="F31" s="41"/>
      <c r="G31" s="41"/>
      <c r="H31" s="42"/>
      <c r="I31" s="42"/>
      <c r="J31" s="43">
        <f>J28+J30+J26+J24</f>
        <v>183001057.97</v>
      </c>
      <c r="K31" s="43">
        <f>K32+K33+K34</f>
        <v>183001057.97</v>
      </c>
      <c r="L31" s="43">
        <f t="shared" ref="K31:O31" si="18">L28+L30+L26+L24</f>
        <v>62972823.795200005</v>
      </c>
      <c r="M31" s="43">
        <f t="shared" si="18"/>
        <v>86089166.364799991</v>
      </c>
      <c r="N31" s="43">
        <f t="shared" si="18"/>
        <v>32655067.810000002</v>
      </c>
      <c r="O31" s="43">
        <f t="shared" si="18"/>
        <v>1284000</v>
      </c>
      <c r="P31" s="44"/>
      <c r="Q31" s="45"/>
    </row>
    <row r="32" spans="1:18" s="25" customFormat="1" ht="47.25" customHeight="1" x14ac:dyDescent="0.25">
      <c r="A32" s="8" t="s">
        <v>81</v>
      </c>
      <c r="B32" s="9"/>
      <c r="C32" s="14"/>
      <c r="D32" s="9"/>
      <c r="E32" s="9"/>
      <c r="F32" s="9"/>
      <c r="G32" s="9"/>
      <c r="H32" s="9"/>
      <c r="I32" s="9"/>
      <c r="J32" s="15">
        <f>J20</f>
        <v>87017844.969999999</v>
      </c>
      <c r="K32" s="15">
        <f t="shared" ref="K32:P32" si="19">K20</f>
        <v>87017844.969999999</v>
      </c>
      <c r="L32" s="15">
        <f t="shared" si="19"/>
        <v>60491836.195200004</v>
      </c>
      <c r="M32" s="15">
        <f t="shared" si="19"/>
        <v>2520493.1747999936</v>
      </c>
      <c r="N32" s="15">
        <f t="shared" si="19"/>
        <v>24005515.600000001</v>
      </c>
      <c r="O32" s="15">
        <f t="shared" si="19"/>
        <v>0</v>
      </c>
      <c r="P32" s="15" t="str">
        <f t="shared" si="19"/>
        <v>февраль</v>
      </c>
      <c r="Q32" s="20"/>
    </row>
    <row r="33" spans="1:17" s="25" customFormat="1" ht="47.25" customHeight="1" x14ac:dyDescent="0.25">
      <c r="A33" s="10" t="s">
        <v>125</v>
      </c>
      <c r="B33" s="11"/>
      <c r="C33" s="16"/>
      <c r="D33" s="11"/>
      <c r="E33" s="11"/>
      <c r="F33" s="11"/>
      <c r="G33" s="11"/>
      <c r="H33" s="11"/>
      <c r="I33" s="11"/>
      <c r="J33" s="17">
        <f>J29+J27+J25+J22+J21</f>
        <v>95426286</v>
      </c>
      <c r="K33" s="17">
        <f t="shared" ref="K33:O33" si="20">K29+K27+K25+K22+K21</f>
        <v>95426286</v>
      </c>
      <c r="L33" s="17">
        <f t="shared" si="20"/>
        <v>2480987.6</v>
      </c>
      <c r="M33" s="17">
        <f t="shared" si="20"/>
        <v>83568673.189999998</v>
      </c>
      <c r="N33" s="17">
        <f t="shared" si="20"/>
        <v>8092625.21</v>
      </c>
      <c r="O33" s="17">
        <f t="shared" si="20"/>
        <v>1284000</v>
      </c>
      <c r="P33" s="19"/>
      <c r="Q33" s="21"/>
    </row>
    <row r="34" spans="1:17" s="25" customFormat="1" ht="47.25" customHeight="1" thickBot="1" x14ac:dyDescent="0.3">
      <c r="A34" s="89" t="s">
        <v>88</v>
      </c>
      <c r="B34" s="90"/>
      <c r="C34" s="90"/>
      <c r="D34" s="90"/>
      <c r="E34" s="90"/>
      <c r="F34" s="90"/>
      <c r="G34" s="90"/>
      <c r="H34" s="90"/>
      <c r="I34" s="90"/>
      <c r="J34" s="91">
        <f>J23</f>
        <v>556927</v>
      </c>
      <c r="K34" s="91">
        <f t="shared" ref="K34:O34" si="21">K23</f>
        <v>556927</v>
      </c>
      <c r="L34" s="91">
        <f t="shared" si="21"/>
        <v>0</v>
      </c>
      <c r="M34" s="91">
        <f t="shared" si="21"/>
        <v>0</v>
      </c>
      <c r="N34" s="91">
        <f t="shared" si="21"/>
        <v>556927</v>
      </c>
      <c r="O34" s="91">
        <f t="shared" si="21"/>
        <v>0</v>
      </c>
      <c r="P34" s="23"/>
      <c r="Q34" s="24"/>
    </row>
    <row r="35" spans="1:17" s="95" customFormat="1" ht="60" customHeight="1" thickBot="1" x14ac:dyDescent="0.3">
      <c r="A35" s="92" t="s">
        <v>115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4"/>
    </row>
    <row r="36" spans="1:17" s="25" customFormat="1" ht="128.25" customHeight="1" x14ac:dyDescent="0.25">
      <c r="A36" s="35">
        <v>1</v>
      </c>
      <c r="B36" s="80" t="s">
        <v>20</v>
      </c>
      <c r="C36" s="80">
        <v>4811002246</v>
      </c>
      <c r="D36" s="57" t="s">
        <v>52</v>
      </c>
      <c r="E36" s="57" t="s">
        <v>18</v>
      </c>
      <c r="F36" s="57" t="s">
        <v>18</v>
      </c>
      <c r="G36" s="57" t="s">
        <v>18</v>
      </c>
      <c r="H36" s="58" t="s">
        <v>53</v>
      </c>
      <c r="I36" s="57" t="s">
        <v>54</v>
      </c>
      <c r="J36" s="37">
        <f>K36</f>
        <v>250000</v>
      </c>
      <c r="K36" s="37">
        <f>SUM(L36:O36)</f>
        <v>250000</v>
      </c>
      <c r="L36" s="37">
        <v>0</v>
      </c>
      <c r="M36" s="37">
        <v>0</v>
      </c>
      <c r="N36" s="37">
        <v>250000</v>
      </c>
      <c r="O36" s="37">
        <v>0</v>
      </c>
      <c r="P36" s="62" t="s">
        <v>51</v>
      </c>
      <c r="Q36" s="63" t="s">
        <v>85</v>
      </c>
    </row>
    <row r="37" spans="1:17" s="25" customFormat="1" ht="128.25" customHeight="1" thickBot="1" x14ac:dyDescent="0.3">
      <c r="A37" s="35">
        <v>2</v>
      </c>
      <c r="B37" s="82"/>
      <c r="C37" s="82"/>
      <c r="D37" s="57" t="s">
        <v>55</v>
      </c>
      <c r="E37" s="57" t="s">
        <v>18</v>
      </c>
      <c r="F37" s="57" t="s">
        <v>18</v>
      </c>
      <c r="G37" s="57" t="s">
        <v>18</v>
      </c>
      <c r="H37" s="58" t="s">
        <v>56</v>
      </c>
      <c r="I37" s="57" t="s">
        <v>57</v>
      </c>
      <c r="J37" s="37">
        <f>K37</f>
        <v>120200</v>
      </c>
      <c r="K37" s="37">
        <f>SUM(L37:O37)</f>
        <v>120200</v>
      </c>
      <c r="L37" s="37">
        <v>0</v>
      </c>
      <c r="M37" s="37">
        <v>0</v>
      </c>
      <c r="N37" s="37">
        <v>120200</v>
      </c>
      <c r="O37" s="37">
        <v>0</v>
      </c>
      <c r="P37" s="62" t="s">
        <v>51</v>
      </c>
      <c r="Q37" s="63" t="s">
        <v>85</v>
      </c>
    </row>
    <row r="38" spans="1:17" s="28" customFormat="1" ht="32.25" customHeight="1" thickBot="1" x14ac:dyDescent="0.35">
      <c r="A38" s="66" t="s">
        <v>76</v>
      </c>
      <c r="B38" s="67"/>
      <c r="C38" s="34"/>
      <c r="D38" s="34"/>
      <c r="E38" s="27"/>
      <c r="F38" s="27"/>
      <c r="G38" s="27"/>
      <c r="H38" s="27"/>
      <c r="I38" s="27"/>
      <c r="J38" s="29">
        <f>SUM(J36:J37)</f>
        <v>370200</v>
      </c>
      <c r="K38" s="29">
        <f t="shared" ref="K38:O38" si="22">SUM(K36:K37)</f>
        <v>370200</v>
      </c>
      <c r="L38" s="29">
        <f t="shared" si="22"/>
        <v>0</v>
      </c>
      <c r="M38" s="29">
        <f t="shared" si="22"/>
        <v>0</v>
      </c>
      <c r="N38" s="29">
        <f t="shared" si="22"/>
        <v>370200</v>
      </c>
      <c r="O38" s="29">
        <f t="shared" si="22"/>
        <v>0</v>
      </c>
      <c r="P38" s="33"/>
      <c r="Q38" s="30"/>
    </row>
    <row r="39" spans="1:17" s="25" customFormat="1" ht="47.25" customHeight="1" x14ac:dyDescent="0.25">
      <c r="A39" s="83" t="s">
        <v>78</v>
      </c>
      <c r="B39" s="84"/>
      <c r="C39" s="84"/>
      <c r="D39" s="84"/>
      <c r="E39" s="41"/>
      <c r="F39" s="41"/>
      <c r="G39" s="41"/>
      <c r="H39" s="42"/>
      <c r="I39" s="42"/>
      <c r="J39" s="43">
        <f>J38</f>
        <v>370200</v>
      </c>
      <c r="K39" s="43">
        <f t="shared" ref="K39:O39" si="23">K38</f>
        <v>370200</v>
      </c>
      <c r="L39" s="43">
        <f t="shared" si="23"/>
        <v>0</v>
      </c>
      <c r="M39" s="43">
        <f t="shared" si="23"/>
        <v>0</v>
      </c>
      <c r="N39" s="43">
        <f t="shared" si="23"/>
        <v>370200</v>
      </c>
      <c r="O39" s="43">
        <f t="shared" si="23"/>
        <v>0</v>
      </c>
      <c r="P39" s="44"/>
      <c r="Q39" s="45"/>
    </row>
    <row r="40" spans="1:17" s="25" customFormat="1" ht="47.25" customHeight="1" x14ac:dyDescent="0.25">
      <c r="A40" s="8" t="s">
        <v>79</v>
      </c>
      <c r="B40" s="9"/>
      <c r="C40" s="14"/>
      <c r="D40" s="9"/>
      <c r="E40" s="9"/>
      <c r="F40" s="9"/>
      <c r="G40" s="9"/>
      <c r="H40" s="9"/>
      <c r="I40" s="9"/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8"/>
      <c r="Q40" s="20"/>
    </row>
    <row r="41" spans="1:17" s="25" customFormat="1" ht="47.25" customHeight="1" x14ac:dyDescent="0.25">
      <c r="A41" s="10" t="s">
        <v>80</v>
      </c>
      <c r="B41" s="11"/>
      <c r="C41" s="16"/>
      <c r="D41" s="11"/>
      <c r="E41" s="11"/>
      <c r="F41" s="11"/>
      <c r="G41" s="11"/>
      <c r="H41" s="11"/>
      <c r="I41" s="11"/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9"/>
      <c r="Q41" s="21"/>
    </row>
    <row r="42" spans="1:17" s="25" customFormat="1" ht="47.25" customHeight="1" thickBot="1" x14ac:dyDescent="0.3">
      <c r="A42" s="12" t="s">
        <v>121</v>
      </c>
      <c r="B42" s="13"/>
      <c r="C42" s="13"/>
      <c r="D42" s="13"/>
      <c r="E42" s="13"/>
      <c r="F42" s="13"/>
      <c r="G42" s="13"/>
      <c r="H42" s="13"/>
      <c r="I42" s="13"/>
      <c r="J42" s="22">
        <f>J36+J37</f>
        <v>370200</v>
      </c>
      <c r="K42" s="22">
        <f t="shared" ref="K42:O42" si="24">K36+K37</f>
        <v>370200</v>
      </c>
      <c r="L42" s="22">
        <f t="shared" si="24"/>
        <v>0</v>
      </c>
      <c r="M42" s="22">
        <f t="shared" si="24"/>
        <v>0</v>
      </c>
      <c r="N42" s="22">
        <f t="shared" si="24"/>
        <v>370200</v>
      </c>
      <c r="O42" s="22">
        <f t="shared" si="24"/>
        <v>0</v>
      </c>
      <c r="P42" s="23"/>
      <c r="Q42" s="24"/>
    </row>
    <row r="43" spans="1:17" s="95" customFormat="1" ht="60" customHeight="1" thickBot="1" x14ac:dyDescent="0.3">
      <c r="A43" s="92" t="s">
        <v>101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4"/>
    </row>
    <row r="44" spans="1:17" s="25" customFormat="1" ht="128.25" customHeight="1" thickBot="1" x14ac:dyDescent="0.3">
      <c r="A44" s="35"/>
      <c r="B44" s="36" t="s">
        <v>18</v>
      </c>
      <c r="C44" s="36" t="s">
        <v>18</v>
      </c>
      <c r="D44" s="36" t="s">
        <v>18</v>
      </c>
      <c r="E44" s="36" t="s">
        <v>18</v>
      </c>
      <c r="F44" s="36" t="s">
        <v>18</v>
      </c>
      <c r="G44" s="36" t="s">
        <v>18</v>
      </c>
      <c r="H44" s="87" t="s">
        <v>18</v>
      </c>
      <c r="I44" s="36" t="s">
        <v>18</v>
      </c>
      <c r="J44" s="37" t="s">
        <v>18</v>
      </c>
      <c r="K44" s="37" t="s">
        <v>18</v>
      </c>
      <c r="L44" s="37" t="s">
        <v>18</v>
      </c>
      <c r="M44" s="37" t="s">
        <v>18</v>
      </c>
      <c r="N44" s="37" t="s">
        <v>18</v>
      </c>
      <c r="O44" s="37" t="s">
        <v>18</v>
      </c>
      <c r="P44" s="88"/>
      <c r="Q44" s="63"/>
    </row>
    <row r="45" spans="1:17" s="28" customFormat="1" ht="32.25" customHeight="1" thickBot="1" x14ac:dyDescent="0.35">
      <c r="A45" s="66" t="s">
        <v>102</v>
      </c>
      <c r="B45" s="67"/>
      <c r="C45" s="34"/>
      <c r="D45" s="34"/>
      <c r="E45" s="27"/>
      <c r="F45" s="27"/>
      <c r="G45" s="27"/>
      <c r="H45" s="27"/>
      <c r="I45" s="27"/>
      <c r="J45" s="29">
        <f>SUM(J44)</f>
        <v>0</v>
      </c>
      <c r="K45" s="29">
        <f>SUM(K44)</f>
        <v>0</v>
      </c>
      <c r="L45" s="29">
        <f t="shared" ref="L45:O45" si="25">SUM(L44)</f>
        <v>0</v>
      </c>
      <c r="M45" s="29">
        <f t="shared" si="25"/>
        <v>0</v>
      </c>
      <c r="N45" s="29">
        <f t="shared" si="25"/>
        <v>0</v>
      </c>
      <c r="O45" s="29">
        <f t="shared" si="25"/>
        <v>0</v>
      </c>
      <c r="P45" s="33"/>
      <c r="Q45" s="30"/>
    </row>
    <row r="46" spans="1:17" s="25" customFormat="1" ht="47.25" customHeight="1" x14ac:dyDescent="0.25">
      <c r="A46" s="83" t="s">
        <v>103</v>
      </c>
      <c r="B46" s="84"/>
      <c r="C46" s="84"/>
      <c r="D46" s="84"/>
      <c r="E46" s="41"/>
      <c r="F46" s="41"/>
      <c r="G46" s="41"/>
      <c r="H46" s="42"/>
      <c r="I46" s="42"/>
      <c r="J46" s="43">
        <f>SUM(J41+J43+J45)</f>
        <v>0</v>
      </c>
      <c r="K46" s="43">
        <f t="shared" ref="K46:O46" si="26">SUM(K41+K43+K45)</f>
        <v>0</v>
      </c>
      <c r="L46" s="43">
        <f t="shared" si="26"/>
        <v>0</v>
      </c>
      <c r="M46" s="43">
        <f t="shared" si="26"/>
        <v>0</v>
      </c>
      <c r="N46" s="43">
        <f t="shared" si="26"/>
        <v>0</v>
      </c>
      <c r="O46" s="43">
        <f t="shared" si="26"/>
        <v>0</v>
      </c>
      <c r="P46" s="44"/>
      <c r="Q46" s="45"/>
    </row>
    <row r="47" spans="1:17" s="25" customFormat="1" ht="47.25" customHeight="1" x14ac:dyDescent="0.25">
      <c r="A47" s="8" t="s">
        <v>79</v>
      </c>
      <c r="B47" s="9"/>
      <c r="C47" s="14"/>
      <c r="D47" s="9"/>
      <c r="E47" s="9"/>
      <c r="F47" s="9"/>
      <c r="G47" s="9"/>
      <c r="H47" s="9"/>
      <c r="I47" s="9"/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8"/>
      <c r="Q47" s="20"/>
    </row>
    <row r="48" spans="1:17" s="25" customFormat="1" ht="47.25" customHeight="1" x14ac:dyDescent="0.25">
      <c r="A48" s="10" t="s">
        <v>80</v>
      </c>
      <c r="B48" s="11"/>
      <c r="C48" s="16"/>
      <c r="D48" s="11"/>
      <c r="E48" s="11"/>
      <c r="F48" s="11"/>
      <c r="G48" s="11"/>
      <c r="H48" s="11"/>
      <c r="I48" s="11"/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9"/>
      <c r="Q48" s="21"/>
    </row>
    <row r="49" spans="1:17" s="25" customFormat="1" ht="47.25" customHeight="1" thickBot="1" x14ac:dyDescent="0.3">
      <c r="A49" s="89" t="s">
        <v>104</v>
      </c>
      <c r="B49" s="90"/>
      <c r="C49" s="90"/>
      <c r="D49" s="90"/>
      <c r="E49" s="90"/>
      <c r="F49" s="90"/>
      <c r="G49" s="90"/>
      <c r="H49" s="90"/>
      <c r="I49" s="90"/>
      <c r="J49" s="91">
        <v>0</v>
      </c>
      <c r="K49" s="91">
        <v>0</v>
      </c>
      <c r="L49" s="91">
        <v>0</v>
      </c>
      <c r="M49" s="91">
        <v>0</v>
      </c>
      <c r="N49" s="91">
        <v>0</v>
      </c>
      <c r="O49" s="91">
        <v>0</v>
      </c>
      <c r="P49" s="23"/>
      <c r="Q49" s="24"/>
    </row>
    <row r="50" spans="1:17" s="95" customFormat="1" ht="60" customHeight="1" thickBot="1" x14ac:dyDescent="0.3">
      <c r="A50" s="92" t="s">
        <v>105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4"/>
    </row>
    <row r="51" spans="1:17" s="25" customFormat="1" ht="128.25" customHeight="1" thickBot="1" x14ac:dyDescent="0.3">
      <c r="A51" s="35"/>
      <c r="B51" s="36" t="s">
        <v>18</v>
      </c>
      <c r="C51" s="36" t="s">
        <v>18</v>
      </c>
      <c r="D51" s="36" t="s">
        <v>18</v>
      </c>
      <c r="E51" s="36" t="s">
        <v>18</v>
      </c>
      <c r="F51" s="36" t="s">
        <v>18</v>
      </c>
      <c r="G51" s="36" t="s">
        <v>18</v>
      </c>
      <c r="H51" s="87" t="s">
        <v>18</v>
      </c>
      <c r="I51" s="36" t="s">
        <v>18</v>
      </c>
      <c r="J51" s="37" t="s">
        <v>18</v>
      </c>
      <c r="K51" s="37" t="s">
        <v>18</v>
      </c>
      <c r="L51" s="37" t="s">
        <v>18</v>
      </c>
      <c r="M51" s="37" t="s">
        <v>18</v>
      </c>
      <c r="N51" s="37" t="s">
        <v>18</v>
      </c>
      <c r="O51" s="37"/>
      <c r="P51" s="88"/>
      <c r="Q51" s="63"/>
    </row>
    <row r="52" spans="1:17" s="28" customFormat="1" ht="32.25" customHeight="1" thickBot="1" x14ac:dyDescent="0.35">
      <c r="A52" s="66" t="s">
        <v>102</v>
      </c>
      <c r="B52" s="67"/>
      <c r="C52" s="34"/>
      <c r="D52" s="34"/>
      <c r="E52" s="27"/>
      <c r="F52" s="27"/>
      <c r="G52" s="27"/>
      <c r="H52" s="27"/>
      <c r="I52" s="27"/>
      <c r="J52" s="29">
        <f>SUM(J51)</f>
        <v>0</v>
      </c>
      <c r="K52" s="29">
        <f>SUM(K51)</f>
        <v>0</v>
      </c>
      <c r="L52" s="29">
        <f t="shared" ref="L52:O52" si="27">SUM(L51)</f>
        <v>0</v>
      </c>
      <c r="M52" s="29">
        <f t="shared" si="27"/>
        <v>0</v>
      </c>
      <c r="N52" s="29">
        <f t="shared" si="27"/>
        <v>0</v>
      </c>
      <c r="O52" s="29">
        <f t="shared" si="27"/>
        <v>0</v>
      </c>
      <c r="P52" s="33"/>
      <c r="Q52" s="30"/>
    </row>
    <row r="53" spans="1:17" s="25" customFormat="1" ht="47.25" customHeight="1" x14ac:dyDescent="0.25">
      <c r="A53" s="83" t="s">
        <v>103</v>
      </c>
      <c r="B53" s="84"/>
      <c r="C53" s="84"/>
      <c r="D53" s="84"/>
      <c r="E53" s="41"/>
      <c r="F53" s="41"/>
      <c r="G53" s="41"/>
      <c r="H53" s="42"/>
      <c r="I53" s="42"/>
      <c r="J53" s="43">
        <f>SUM(J48+J50+J52)</f>
        <v>0</v>
      </c>
      <c r="K53" s="43">
        <f t="shared" ref="K53" si="28">SUM(K48+K50+K52)</f>
        <v>0</v>
      </c>
      <c r="L53" s="43">
        <f t="shared" ref="L53" si="29">SUM(L48+L50+L52)</f>
        <v>0</v>
      </c>
      <c r="M53" s="43">
        <f t="shared" ref="M53" si="30">SUM(M48+M50+M52)</f>
        <v>0</v>
      </c>
      <c r="N53" s="43">
        <f t="shared" ref="N53" si="31">SUM(N48+N50+N52)</f>
        <v>0</v>
      </c>
      <c r="O53" s="43">
        <f t="shared" ref="O53" si="32">SUM(O48+O50+O52)</f>
        <v>0</v>
      </c>
      <c r="P53" s="44"/>
      <c r="Q53" s="45"/>
    </row>
    <row r="54" spans="1:17" s="25" customFormat="1" ht="47.25" customHeight="1" x14ac:dyDescent="0.25">
      <c r="A54" s="8" t="s">
        <v>79</v>
      </c>
      <c r="B54" s="9"/>
      <c r="C54" s="14"/>
      <c r="D54" s="9"/>
      <c r="E54" s="9"/>
      <c r="F54" s="9"/>
      <c r="G54" s="9"/>
      <c r="H54" s="9"/>
      <c r="I54" s="9"/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8"/>
      <c r="Q54" s="20"/>
    </row>
    <row r="55" spans="1:17" s="25" customFormat="1" ht="47.25" customHeight="1" x14ac:dyDescent="0.25">
      <c r="A55" s="10" t="s">
        <v>80</v>
      </c>
      <c r="B55" s="11"/>
      <c r="C55" s="16"/>
      <c r="D55" s="11"/>
      <c r="E55" s="11"/>
      <c r="F55" s="11"/>
      <c r="G55" s="11"/>
      <c r="H55" s="11"/>
      <c r="I55" s="11"/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9"/>
      <c r="Q55" s="21"/>
    </row>
    <row r="56" spans="1:17" s="25" customFormat="1" ht="47.25" customHeight="1" thickBot="1" x14ac:dyDescent="0.3">
      <c r="A56" s="89" t="s">
        <v>104</v>
      </c>
      <c r="B56" s="90"/>
      <c r="C56" s="90"/>
      <c r="D56" s="90"/>
      <c r="E56" s="90"/>
      <c r="F56" s="90"/>
      <c r="G56" s="90"/>
      <c r="H56" s="90"/>
      <c r="I56" s="90"/>
      <c r="J56" s="91">
        <v>0</v>
      </c>
      <c r="K56" s="91">
        <v>0</v>
      </c>
      <c r="L56" s="91">
        <v>0</v>
      </c>
      <c r="M56" s="91">
        <v>0</v>
      </c>
      <c r="N56" s="91">
        <v>0</v>
      </c>
      <c r="O56" s="91">
        <f t="shared" ref="K56:O56" si="33">SUM(O47+O51)</f>
        <v>0</v>
      </c>
      <c r="P56" s="23"/>
      <c r="Q56" s="24"/>
    </row>
    <row r="57" spans="1:17" s="95" customFormat="1" ht="60" customHeight="1" thickBot="1" x14ac:dyDescent="0.3">
      <c r="A57" s="92" t="s">
        <v>106</v>
      </c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4"/>
    </row>
    <row r="58" spans="1:17" s="25" customFormat="1" ht="128.25" customHeight="1" x14ac:dyDescent="0.25">
      <c r="A58" s="35">
        <v>1</v>
      </c>
      <c r="B58" s="85" t="s">
        <v>20</v>
      </c>
      <c r="C58" s="80">
        <v>4811002246</v>
      </c>
      <c r="D58" s="57" t="s">
        <v>59</v>
      </c>
      <c r="E58" s="57" t="s">
        <v>18</v>
      </c>
      <c r="F58" s="57" t="s">
        <v>18</v>
      </c>
      <c r="G58" s="57" t="s">
        <v>18</v>
      </c>
      <c r="H58" s="58" t="s">
        <v>60</v>
      </c>
      <c r="I58" s="57" t="s">
        <v>61</v>
      </c>
      <c r="J58" s="37">
        <f>K58</f>
        <v>600000</v>
      </c>
      <c r="K58" s="37">
        <f>SUM(L58:O58)</f>
        <v>600000</v>
      </c>
      <c r="L58" s="37">
        <v>0</v>
      </c>
      <c r="M58" s="37">
        <v>0</v>
      </c>
      <c r="N58" s="37">
        <v>600000</v>
      </c>
      <c r="O58" s="37">
        <v>0</v>
      </c>
      <c r="P58" s="62" t="s">
        <v>58</v>
      </c>
      <c r="Q58" s="63" t="s">
        <v>85</v>
      </c>
    </row>
    <row r="59" spans="1:17" s="25" customFormat="1" ht="128.25" customHeight="1" x14ac:dyDescent="0.25">
      <c r="A59" s="35">
        <v>2</v>
      </c>
      <c r="B59" s="81"/>
      <c r="C59" s="81"/>
      <c r="D59" s="57" t="s">
        <v>62</v>
      </c>
      <c r="E59" s="57" t="s">
        <v>18</v>
      </c>
      <c r="F59" s="57" t="s">
        <v>18</v>
      </c>
      <c r="G59" s="57" t="s">
        <v>18</v>
      </c>
      <c r="H59" s="58" t="s">
        <v>63</v>
      </c>
      <c r="I59" s="57" t="s">
        <v>64</v>
      </c>
      <c r="J59" s="37">
        <f t="shared" ref="J59:J60" si="34">K59</f>
        <v>4000</v>
      </c>
      <c r="K59" s="37">
        <f>SUM(L59:O59)</f>
        <v>4000</v>
      </c>
      <c r="L59" s="37">
        <v>0</v>
      </c>
      <c r="M59" s="37">
        <v>0</v>
      </c>
      <c r="N59" s="37">
        <v>4000</v>
      </c>
      <c r="O59" s="37">
        <v>0</v>
      </c>
      <c r="P59" s="62" t="s">
        <v>58</v>
      </c>
      <c r="Q59" s="63" t="s">
        <v>85</v>
      </c>
    </row>
    <row r="60" spans="1:17" s="25" customFormat="1" ht="128.25" customHeight="1" thickBot="1" x14ac:dyDescent="0.3">
      <c r="A60" s="35">
        <v>3</v>
      </c>
      <c r="B60" s="82"/>
      <c r="C60" s="82"/>
      <c r="D60" s="57" t="s">
        <v>65</v>
      </c>
      <c r="E60" s="57" t="s">
        <v>18</v>
      </c>
      <c r="F60" s="57" t="s">
        <v>18</v>
      </c>
      <c r="G60" s="57" t="s">
        <v>18</v>
      </c>
      <c r="H60" s="58" t="s">
        <v>66</v>
      </c>
      <c r="I60" s="57" t="s">
        <v>67</v>
      </c>
      <c r="J60" s="37">
        <f t="shared" si="34"/>
        <v>231890.23</v>
      </c>
      <c r="K60" s="37">
        <f>SUM(L60:O60)</f>
        <v>231890.23</v>
      </c>
      <c r="L60" s="37">
        <v>0</v>
      </c>
      <c r="M60" s="37">
        <v>0</v>
      </c>
      <c r="N60" s="37">
        <v>231890.23</v>
      </c>
      <c r="O60" s="37">
        <v>0</v>
      </c>
      <c r="P60" s="62" t="s">
        <v>58</v>
      </c>
      <c r="Q60" s="63" t="s">
        <v>85</v>
      </c>
    </row>
    <row r="61" spans="1:17" s="28" customFormat="1" ht="32.25" customHeight="1" thickBot="1" x14ac:dyDescent="0.35">
      <c r="A61" s="66" t="s">
        <v>77</v>
      </c>
      <c r="B61" s="67"/>
      <c r="C61" s="34"/>
      <c r="D61" s="34"/>
      <c r="E61" s="27"/>
      <c r="F61" s="27"/>
      <c r="G61" s="27"/>
      <c r="H61" s="27"/>
      <c r="I61" s="27"/>
      <c r="J61" s="29">
        <f>SUM(J58:J60)</f>
        <v>835890.23</v>
      </c>
      <c r="K61" s="29">
        <f t="shared" ref="K61:O61" si="35">SUM(K58:K60)</f>
        <v>835890.23</v>
      </c>
      <c r="L61" s="29">
        <f t="shared" si="35"/>
        <v>0</v>
      </c>
      <c r="M61" s="29">
        <f t="shared" si="35"/>
        <v>0</v>
      </c>
      <c r="N61" s="29">
        <f t="shared" si="35"/>
        <v>835890.23</v>
      </c>
      <c r="O61" s="29">
        <f t="shared" si="35"/>
        <v>0</v>
      </c>
      <c r="P61" s="33"/>
      <c r="Q61" s="30"/>
    </row>
    <row r="62" spans="1:17" s="25" customFormat="1" ht="47.25" customHeight="1" x14ac:dyDescent="0.25">
      <c r="A62" s="83" t="s">
        <v>82</v>
      </c>
      <c r="B62" s="84"/>
      <c r="C62" s="84"/>
      <c r="D62" s="84"/>
      <c r="E62" s="41"/>
      <c r="F62" s="41"/>
      <c r="G62" s="41"/>
      <c r="H62" s="42"/>
      <c r="I62" s="42"/>
      <c r="J62" s="43">
        <f>J61</f>
        <v>835890.23</v>
      </c>
      <c r="K62" s="43">
        <f>K63+K64+K65</f>
        <v>835890.23</v>
      </c>
      <c r="L62" s="43">
        <f t="shared" ref="K62:O62" si="36">L61</f>
        <v>0</v>
      </c>
      <c r="M62" s="43">
        <f t="shared" si="36"/>
        <v>0</v>
      </c>
      <c r="N62" s="43">
        <f t="shared" si="36"/>
        <v>835890.23</v>
      </c>
      <c r="O62" s="43">
        <f t="shared" si="36"/>
        <v>0</v>
      </c>
      <c r="P62" s="44"/>
      <c r="Q62" s="45"/>
    </row>
    <row r="63" spans="1:17" s="25" customFormat="1" ht="47.25" customHeight="1" x14ac:dyDescent="0.25">
      <c r="A63" s="8" t="s">
        <v>83</v>
      </c>
      <c r="B63" s="9"/>
      <c r="C63" s="14"/>
      <c r="D63" s="9"/>
      <c r="E63" s="9"/>
      <c r="F63" s="9"/>
      <c r="G63" s="9"/>
      <c r="H63" s="9"/>
      <c r="I63" s="9"/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8"/>
      <c r="Q63" s="20"/>
    </row>
    <row r="64" spans="1:17" s="25" customFormat="1" ht="47.25" customHeight="1" x14ac:dyDescent="0.25">
      <c r="A64" s="10" t="s">
        <v>80</v>
      </c>
      <c r="B64" s="11"/>
      <c r="C64" s="16"/>
      <c r="D64" s="11"/>
      <c r="E64" s="11"/>
      <c r="F64" s="11"/>
      <c r="G64" s="11"/>
      <c r="H64" s="11"/>
      <c r="I64" s="11"/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f>SUM(O6)</f>
        <v>0</v>
      </c>
      <c r="P64" s="19"/>
      <c r="Q64" s="21"/>
    </row>
    <row r="65" spans="1:17" s="25" customFormat="1" ht="47.25" customHeight="1" thickBot="1" x14ac:dyDescent="0.3">
      <c r="A65" s="89" t="s">
        <v>84</v>
      </c>
      <c r="B65" s="90"/>
      <c r="C65" s="90"/>
      <c r="D65" s="90"/>
      <c r="E65" s="90"/>
      <c r="F65" s="90"/>
      <c r="G65" s="90"/>
      <c r="H65" s="90"/>
      <c r="I65" s="90"/>
      <c r="J65" s="91">
        <f>J58+J59+J60</f>
        <v>835890.23</v>
      </c>
      <c r="K65" s="91">
        <f t="shared" ref="K65:P65" si="37">K58+K59+K60</f>
        <v>835890.23</v>
      </c>
      <c r="L65" s="91">
        <f t="shared" si="37"/>
        <v>0</v>
      </c>
      <c r="M65" s="91">
        <f t="shared" si="37"/>
        <v>0</v>
      </c>
      <c r="N65" s="91">
        <f t="shared" si="37"/>
        <v>835890.23</v>
      </c>
      <c r="O65" s="91">
        <f t="shared" si="37"/>
        <v>0</v>
      </c>
      <c r="P65" s="91" t="e">
        <f t="shared" si="37"/>
        <v>#VALUE!</v>
      </c>
      <c r="Q65" s="24"/>
    </row>
    <row r="66" spans="1:17" s="95" customFormat="1" ht="60" customHeight="1" thickBot="1" x14ac:dyDescent="0.3">
      <c r="A66" s="92" t="s">
        <v>107</v>
      </c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4"/>
    </row>
    <row r="67" spans="1:17" s="25" customFormat="1" ht="128.25" customHeight="1" thickBot="1" x14ac:dyDescent="0.3">
      <c r="A67" s="35"/>
      <c r="B67" s="36" t="s">
        <v>18</v>
      </c>
      <c r="C67" s="36" t="s">
        <v>18</v>
      </c>
      <c r="D67" s="36" t="s">
        <v>18</v>
      </c>
      <c r="E67" s="36" t="s">
        <v>18</v>
      </c>
      <c r="F67" s="36" t="s">
        <v>18</v>
      </c>
      <c r="G67" s="36" t="s">
        <v>18</v>
      </c>
      <c r="H67" s="87" t="s">
        <v>18</v>
      </c>
      <c r="I67" s="36" t="s">
        <v>18</v>
      </c>
      <c r="J67" s="37" t="s">
        <v>18</v>
      </c>
      <c r="K67" s="37" t="s">
        <v>18</v>
      </c>
      <c r="L67" s="37" t="s">
        <v>18</v>
      </c>
      <c r="M67" s="37" t="s">
        <v>18</v>
      </c>
      <c r="N67" s="37" t="s">
        <v>18</v>
      </c>
      <c r="O67" s="37" t="s">
        <v>18</v>
      </c>
      <c r="P67" s="88"/>
      <c r="Q67" s="63"/>
    </row>
    <row r="68" spans="1:17" s="28" customFormat="1" ht="32.25" customHeight="1" thickBot="1" x14ac:dyDescent="0.35">
      <c r="A68" s="66" t="s">
        <v>102</v>
      </c>
      <c r="B68" s="67"/>
      <c r="C68" s="34"/>
      <c r="D68" s="34"/>
      <c r="E68" s="27"/>
      <c r="F68" s="27"/>
      <c r="G68" s="27"/>
      <c r="H68" s="27"/>
      <c r="I68" s="27"/>
      <c r="J68" s="29">
        <f>SUM(J67)</f>
        <v>0</v>
      </c>
      <c r="K68" s="29">
        <f>SUM(K67)</f>
        <v>0</v>
      </c>
      <c r="L68" s="29">
        <f t="shared" ref="L68:O68" si="38">SUM(L67)</f>
        <v>0</v>
      </c>
      <c r="M68" s="29">
        <f t="shared" si="38"/>
        <v>0</v>
      </c>
      <c r="N68" s="29">
        <f t="shared" si="38"/>
        <v>0</v>
      </c>
      <c r="O68" s="29">
        <f t="shared" si="38"/>
        <v>0</v>
      </c>
      <c r="P68" s="33"/>
      <c r="Q68" s="30"/>
    </row>
    <row r="69" spans="1:17" s="25" customFormat="1" ht="47.25" customHeight="1" x14ac:dyDescent="0.25">
      <c r="A69" s="83" t="s">
        <v>103</v>
      </c>
      <c r="B69" s="84"/>
      <c r="C69" s="84"/>
      <c r="D69" s="84"/>
      <c r="E69" s="41"/>
      <c r="F69" s="41"/>
      <c r="G69" s="41"/>
      <c r="H69" s="42"/>
      <c r="I69" s="42"/>
      <c r="J69" s="43">
        <f>SUM(J64+J66+J68)</f>
        <v>0</v>
      </c>
      <c r="K69" s="43">
        <f t="shared" ref="K69" si="39">SUM(K64+K66+K68)</f>
        <v>0</v>
      </c>
      <c r="L69" s="43">
        <f t="shared" ref="L69" si="40">SUM(L64+L66+L68)</f>
        <v>0</v>
      </c>
      <c r="M69" s="43">
        <f t="shared" ref="M69" si="41">SUM(M64+M66+M68)</f>
        <v>0</v>
      </c>
      <c r="N69" s="43">
        <f t="shared" ref="N69" si="42">SUM(N64+N66+N68)</f>
        <v>0</v>
      </c>
      <c r="O69" s="43">
        <f t="shared" ref="O69" si="43">SUM(O64+O66+O68)</f>
        <v>0</v>
      </c>
      <c r="P69" s="44"/>
      <c r="Q69" s="45"/>
    </row>
    <row r="70" spans="1:17" s="25" customFormat="1" ht="47.25" customHeight="1" x14ac:dyDescent="0.25">
      <c r="A70" s="8" t="s">
        <v>79</v>
      </c>
      <c r="B70" s="9"/>
      <c r="C70" s="14"/>
      <c r="D70" s="9"/>
      <c r="E70" s="9"/>
      <c r="F70" s="9"/>
      <c r="G70" s="9"/>
      <c r="H70" s="9"/>
      <c r="I70" s="9"/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8"/>
      <c r="Q70" s="20"/>
    </row>
    <row r="71" spans="1:17" s="25" customFormat="1" ht="47.25" customHeight="1" x14ac:dyDescent="0.25">
      <c r="A71" s="10" t="s">
        <v>80</v>
      </c>
      <c r="B71" s="11"/>
      <c r="C71" s="16"/>
      <c r="D71" s="11"/>
      <c r="E71" s="11"/>
      <c r="F71" s="11"/>
      <c r="G71" s="11"/>
      <c r="H71" s="11"/>
      <c r="I71" s="11"/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9"/>
      <c r="Q71" s="21"/>
    </row>
    <row r="72" spans="1:17" s="25" customFormat="1" ht="47.25" customHeight="1" thickBot="1" x14ac:dyDescent="0.3">
      <c r="A72" s="89" t="s">
        <v>104</v>
      </c>
      <c r="B72" s="90"/>
      <c r="C72" s="90"/>
      <c r="D72" s="90"/>
      <c r="E72" s="90"/>
      <c r="F72" s="90"/>
      <c r="G72" s="90"/>
      <c r="H72" s="90"/>
      <c r="I72" s="90"/>
      <c r="J72" s="91">
        <v>0</v>
      </c>
      <c r="K72" s="91">
        <v>0</v>
      </c>
      <c r="L72" s="91">
        <v>0</v>
      </c>
      <c r="M72" s="91">
        <v>0</v>
      </c>
      <c r="N72" s="91">
        <v>0</v>
      </c>
      <c r="O72" s="91">
        <v>0</v>
      </c>
      <c r="P72" s="23"/>
      <c r="Q72" s="24"/>
    </row>
    <row r="73" spans="1:17" s="95" customFormat="1" ht="60" customHeight="1" thickBot="1" x14ac:dyDescent="0.3">
      <c r="A73" s="92" t="s">
        <v>108</v>
      </c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4"/>
    </row>
    <row r="74" spans="1:17" s="25" customFormat="1" ht="128.25" customHeight="1" thickBot="1" x14ac:dyDescent="0.3">
      <c r="A74" s="35"/>
      <c r="B74" s="36" t="s">
        <v>18</v>
      </c>
      <c r="C74" s="36" t="s">
        <v>18</v>
      </c>
      <c r="D74" s="36" t="s">
        <v>18</v>
      </c>
      <c r="E74" s="36" t="s">
        <v>18</v>
      </c>
      <c r="F74" s="36" t="s">
        <v>18</v>
      </c>
      <c r="G74" s="36" t="s">
        <v>18</v>
      </c>
      <c r="H74" s="87" t="s">
        <v>18</v>
      </c>
      <c r="I74" s="36" t="s">
        <v>18</v>
      </c>
      <c r="J74" s="37" t="s">
        <v>18</v>
      </c>
      <c r="K74" s="37" t="s">
        <v>18</v>
      </c>
      <c r="L74" s="37" t="s">
        <v>18</v>
      </c>
      <c r="M74" s="37" t="s">
        <v>18</v>
      </c>
      <c r="N74" s="37" t="s">
        <v>18</v>
      </c>
      <c r="O74" s="37" t="s">
        <v>18</v>
      </c>
      <c r="P74" s="88"/>
      <c r="Q74" s="63"/>
    </row>
    <row r="75" spans="1:17" s="28" customFormat="1" ht="32.25" customHeight="1" thickBot="1" x14ac:dyDescent="0.35">
      <c r="A75" s="66" t="s">
        <v>102</v>
      </c>
      <c r="B75" s="67"/>
      <c r="C75" s="34"/>
      <c r="D75" s="34"/>
      <c r="E75" s="27"/>
      <c r="F75" s="27"/>
      <c r="G75" s="27"/>
      <c r="H75" s="27"/>
      <c r="I75" s="27"/>
      <c r="J75" s="29">
        <f>SUM(J74)</f>
        <v>0</v>
      </c>
      <c r="K75" s="29">
        <f>SUM(K74)</f>
        <v>0</v>
      </c>
      <c r="L75" s="29">
        <f t="shared" ref="L75:O75" si="44">SUM(L74)</f>
        <v>0</v>
      </c>
      <c r="M75" s="29">
        <f t="shared" si="44"/>
        <v>0</v>
      </c>
      <c r="N75" s="29">
        <f t="shared" si="44"/>
        <v>0</v>
      </c>
      <c r="O75" s="29">
        <f t="shared" si="44"/>
        <v>0</v>
      </c>
      <c r="P75" s="33"/>
      <c r="Q75" s="30"/>
    </row>
    <row r="76" spans="1:17" s="25" customFormat="1" ht="47.25" customHeight="1" x14ac:dyDescent="0.25">
      <c r="A76" s="83" t="s">
        <v>103</v>
      </c>
      <c r="B76" s="84"/>
      <c r="C76" s="84"/>
      <c r="D76" s="84"/>
      <c r="E76" s="41"/>
      <c r="F76" s="41"/>
      <c r="G76" s="41"/>
      <c r="H76" s="42"/>
      <c r="I76" s="42"/>
      <c r="J76" s="43">
        <f>SUM(J71+J73+J75)</f>
        <v>0</v>
      </c>
      <c r="K76" s="43">
        <f t="shared" ref="K76" si="45">SUM(K71+K73+K75)</f>
        <v>0</v>
      </c>
      <c r="L76" s="43">
        <f t="shared" ref="L76" si="46">SUM(L71+L73+L75)</f>
        <v>0</v>
      </c>
      <c r="M76" s="43">
        <f t="shared" ref="M76" si="47">SUM(M71+M73+M75)</f>
        <v>0</v>
      </c>
      <c r="N76" s="43">
        <f t="shared" ref="N76" si="48">SUM(N71+N73+N75)</f>
        <v>0</v>
      </c>
      <c r="O76" s="43">
        <f t="shared" ref="O76" si="49">SUM(O71+O73+O75)</f>
        <v>0</v>
      </c>
      <c r="P76" s="44"/>
      <c r="Q76" s="45"/>
    </row>
    <row r="77" spans="1:17" s="25" customFormat="1" ht="47.25" customHeight="1" x14ac:dyDescent="0.25">
      <c r="A77" s="8" t="s">
        <v>79</v>
      </c>
      <c r="B77" s="9"/>
      <c r="C77" s="14"/>
      <c r="D77" s="9"/>
      <c r="E77" s="9"/>
      <c r="F77" s="9"/>
      <c r="G77" s="9"/>
      <c r="H77" s="9"/>
      <c r="I77" s="9"/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8"/>
      <c r="Q77" s="20"/>
    </row>
    <row r="78" spans="1:17" s="25" customFormat="1" ht="47.25" customHeight="1" x14ac:dyDescent="0.25">
      <c r="A78" s="10" t="s">
        <v>80</v>
      </c>
      <c r="B78" s="11"/>
      <c r="C78" s="16"/>
      <c r="D78" s="11"/>
      <c r="E78" s="11"/>
      <c r="F78" s="11"/>
      <c r="G78" s="11"/>
      <c r="H78" s="11"/>
      <c r="I78" s="11"/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9"/>
      <c r="Q78" s="21"/>
    </row>
    <row r="79" spans="1:17" s="25" customFormat="1" ht="47.25" customHeight="1" thickBot="1" x14ac:dyDescent="0.3">
      <c r="A79" s="89" t="s">
        <v>104</v>
      </c>
      <c r="B79" s="90"/>
      <c r="C79" s="90"/>
      <c r="D79" s="90"/>
      <c r="E79" s="90"/>
      <c r="F79" s="90"/>
      <c r="G79" s="90"/>
      <c r="H79" s="90"/>
      <c r="I79" s="90"/>
      <c r="J79" s="91">
        <v>0</v>
      </c>
      <c r="K79" s="91">
        <v>0</v>
      </c>
      <c r="L79" s="91">
        <v>0</v>
      </c>
      <c r="M79" s="91">
        <v>0</v>
      </c>
      <c r="N79" s="91">
        <v>0</v>
      </c>
      <c r="O79" s="91">
        <v>0</v>
      </c>
      <c r="P79" s="23"/>
      <c r="Q79" s="24"/>
    </row>
    <row r="80" spans="1:17" s="95" customFormat="1" ht="60" customHeight="1" thickBot="1" x14ac:dyDescent="0.3">
      <c r="A80" s="92" t="s">
        <v>109</v>
      </c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4"/>
    </row>
    <row r="81" spans="1:17" s="25" customFormat="1" ht="128.25" customHeight="1" thickBot="1" x14ac:dyDescent="0.3">
      <c r="A81" s="35"/>
      <c r="B81" s="36" t="s">
        <v>18</v>
      </c>
      <c r="C81" s="36" t="s">
        <v>18</v>
      </c>
      <c r="D81" s="36" t="s">
        <v>18</v>
      </c>
      <c r="E81" s="36" t="s">
        <v>18</v>
      </c>
      <c r="F81" s="36" t="s">
        <v>18</v>
      </c>
      <c r="G81" s="36" t="s">
        <v>18</v>
      </c>
      <c r="H81" s="87" t="s">
        <v>18</v>
      </c>
      <c r="I81" s="36" t="s">
        <v>18</v>
      </c>
      <c r="J81" s="37" t="s">
        <v>18</v>
      </c>
      <c r="K81" s="37" t="s">
        <v>18</v>
      </c>
      <c r="L81" s="37" t="s">
        <v>18</v>
      </c>
      <c r="M81" s="37" t="s">
        <v>18</v>
      </c>
      <c r="N81" s="37" t="s">
        <v>18</v>
      </c>
      <c r="O81" s="37" t="s">
        <v>18</v>
      </c>
      <c r="P81" s="88"/>
      <c r="Q81" s="63"/>
    </row>
    <row r="82" spans="1:17" s="28" customFormat="1" ht="32.25" customHeight="1" thickBot="1" x14ac:dyDescent="0.35">
      <c r="A82" s="66" t="s">
        <v>102</v>
      </c>
      <c r="B82" s="67"/>
      <c r="C82" s="34"/>
      <c r="D82" s="34"/>
      <c r="E82" s="27"/>
      <c r="F82" s="27"/>
      <c r="G82" s="27"/>
      <c r="H82" s="27"/>
      <c r="I82" s="27"/>
      <c r="J82" s="29">
        <f>SUM(J81)</f>
        <v>0</v>
      </c>
      <c r="K82" s="29">
        <f>SUM(K81)</f>
        <v>0</v>
      </c>
      <c r="L82" s="29">
        <f t="shared" ref="L82:O82" si="50">SUM(L81)</f>
        <v>0</v>
      </c>
      <c r="M82" s="29">
        <f t="shared" si="50"/>
        <v>0</v>
      </c>
      <c r="N82" s="29">
        <f t="shared" si="50"/>
        <v>0</v>
      </c>
      <c r="O82" s="29">
        <f t="shared" si="50"/>
        <v>0</v>
      </c>
      <c r="P82" s="33"/>
      <c r="Q82" s="30"/>
    </row>
    <row r="83" spans="1:17" s="25" customFormat="1" ht="47.25" customHeight="1" x14ac:dyDescent="0.25">
      <c r="A83" s="83" t="s">
        <v>103</v>
      </c>
      <c r="B83" s="84"/>
      <c r="C83" s="84"/>
      <c r="D83" s="84"/>
      <c r="E83" s="41"/>
      <c r="F83" s="41"/>
      <c r="G83" s="41"/>
      <c r="H83" s="42"/>
      <c r="I83" s="42"/>
      <c r="J83" s="43">
        <f>SUM(J78+J80+J82)</f>
        <v>0</v>
      </c>
      <c r="K83" s="43">
        <f t="shared" ref="K83" si="51">SUM(K78+K80+K82)</f>
        <v>0</v>
      </c>
      <c r="L83" s="43">
        <f t="shared" ref="L83" si="52">SUM(L78+L80+L82)</f>
        <v>0</v>
      </c>
      <c r="M83" s="43">
        <f t="shared" ref="M83" si="53">SUM(M78+M80+M82)</f>
        <v>0</v>
      </c>
      <c r="N83" s="43">
        <f t="shared" ref="N83" si="54">SUM(N78+N80+N82)</f>
        <v>0</v>
      </c>
      <c r="O83" s="43">
        <f t="shared" ref="O83" si="55">SUM(O78+O80+O82)</f>
        <v>0</v>
      </c>
      <c r="P83" s="44"/>
      <c r="Q83" s="45"/>
    </row>
    <row r="84" spans="1:17" s="25" customFormat="1" ht="47.25" customHeight="1" x14ac:dyDescent="0.25">
      <c r="A84" s="8" t="s">
        <v>79</v>
      </c>
      <c r="B84" s="9"/>
      <c r="C84" s="14"/>
      <c r="D84" s="9"/>
      <c r="E84" s="9"/>
      <c r="F84" s="9"/>
      <c r="G84" s="9"/>
      <c r="H84" s="9"/>
      <c r="I84" s="9"/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8"/>
      <c r="Q84" s="20"/>
    </row>
    <row r="85" spans="1:17" s="25" customFormat="1" ht="47.25" customHeight="1" x14ac:dyDescent="0.25">
      <c r="A85" s="10" t="s">
        <v>80</v>
      </c>
      <c r="B85" s="11"/>
      <c r="C85" s="16"/>
      <c r="D85" s="11"/>
      <c r="E85" s="11"/>
      <c r="F85" s="11"/>
      <c r="G85" s="11"/>
      <c r="H85" s="11"/>
      <c r="I85" s="11"/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9"/>
      <c r="Q85" s="21"/>
    </row>
    <row r="86" spans="1:17" s="25" customFormat="1" ht="47.25" customHeight="1" thickBot="1" x14ac:dyDescent="0.3">
      <c r="A86" s="89" t="s">
        <v>104</v>
      </c>
      <c r="B86" s="90"/>
      <c r="C86" s="90"/>
      <c r="D86" s="90"/>
      <c r="E86" s="90"/>
      <c r="F86" s="90"/>
      <c r="G86" s="90"/>
      <c r="H86" s="90"/>
      <c r="I86" s="90"/>
      <c r="J86" s="91">
        <v>0</v>
      </c>
      <c r="K86" s="91">
        <v>0</v>
      </c>
      <c r="L86" s="91">
        <v>0</v>
      </c>
      <c r="M86" s="91">
        <v>0</v>
      </c>
      <c r="N86" s="91">
        <v>0</v>
      </c>
      <c r="O86" s="91">
        <v>0</v>
      </c>
      <c r="P86" s="23"/>
      <c r="Q86" s="24"/>
    </row>
    <row r="87" spans="1:17" s="95" customFormat="1" ht="60" customHeight="1" thickBot="1" x14ac:dyDescent="0.3">
      <c r="A87" s="92" t="s">
        <v>110</v>
      </c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4"/>
    </row>
    <row r="88" spans="1:17" s="25" customFormat="1" ht="128.25" customHeight="1" thickBot="1" x14ac:dyDescent="0.3">
      <c r="A88" s="35"/>
      <c r="B88" s="36" t="s">
        <v>18</v>
      </c>
      <c r="C88" s="36" t="s">
        <v>18</v>
      </c>
      <c r="D88" s="36" t="s">
        <v>18</v>
      </c>
      <c r="E88" s="36" t="s">
        <v>18</v>
      </c>
      <c r="F88" s="36" t="s">
        <v>18</v>
      </c>
      <c r="G88" s="36" t="s">
        <v>18</v>
      </c>
      <c r="H88" s="87" t="s">
        <v>18</v>
      </c>
      <c r="I88" s="36" t="s">
        <v>18</v>
      </c>
      <c r="J88" s="37" t="s">
        <v>18</v>
      </c>
      <c r="K88" s="37" t="s">
        <v>18</v>
      </c>
      <c r="L88" s="37" t="s">
        <v>18</v>
      </c>
      <c r="M88" s="37" t="s">
        <v>18</v>
      </c>
      <c r="N88" s="37" t="s">
        <v>18</v>
      </c>
      <c r="O88" s="37" t="s">
        <v>18</v>
      </c>
      <c r="P88" s="88"/>
      <c r="Q88" s="63"/>
    </row>
    <row r="89" spans="1:17" s="28" customFormat="1" ht="32.25" customHeight="1" thickBot="1" x14ac:dyDescent="0.35">
      <c r="A89" s="66" t="s">
        <v>102</v>
      </c>
      <c r="B89" s="67"/>
      <c r="C89" s="34"/>
      <c r="D89" s="34"/>
      <c r="E89" s="27"/>
      <c r="F89" s="27"/>
      <c r="G89" s="27"/>
      <c r="H89" s="27"/>
      <c r="I89" s="27"/>
      <c r="J89" s="29">
        <f>SUM(J88)</f>
        <v>0</v>
      </c>
      <c r="K89" s="29">
        <f>SUM(K88)</f>
        <v>0</v>
      </c>
      <c r="L89" s="29">
        <f t="shared" ref="L89:O89" si="56">SUM(L88)</f>
        <v>0</v>
      </c>
      <c r="M89" s="29">
        <f t="shared" si="56"/>
        <v>0</v>
      </c>
      <c r="N89" s="29">
        <f t="shared" si="56"/>
        <v>0</v>
      </c>
      <c r="O89" s="29">
        <f t="shared" si="56"/>
        <v>0</v>
      </c>
      <c r="P89" s="33"/>
      <c r="Q89" s="30"/>
    </row>
    <row r="90" spans="1:17" s="25" customFormat="1" ht="47.25" customHeight="1" x14ac:dyDescent="0.25">
      <c r="A90" s="83" t="s">
        <v>103</v>
      </c>
      <c r="B90" s="84"/>
      <c r="C90" s="84"/>
      <c r="D90" s="84"/>
      <c r="E90" s="41"/>
      <c r="F90" s="41"/>
      <c r="G90" s="41"/>
      <c r="H90" s="42"/>
      <c r="I90" s="42"/>
      <c r="J90" s="43">
        <f>SUM(J85+J87+J89)</f>
        <v>0</v>
      </c>
      <c r="K90" s="43">
        <f t="shared" ref="K90" si="57">SUM(K85+K87+K89)</f>
        <v>0</v>
      </c>
      <c r="L90" s="43">
        <f t="shared" ref="L90" si="58">SUM(L85+L87+L89)</f>
        <v>0</v>
      </c>
      <c r="M90" s="43">
        <f t="shared" ref="M90" si="59">SUM(M85+M87+M89)</f>
        <v>0</v>
      </c>
      <c r="N90" s="43">
        <f t="shared" ref="N90" si="60">SUM(N85+N87+N89)</f>
        <v>0</v>
      </c>
      <c r="O90" s="43">
        <f t="shared" ref="O90" si="61">SUM(O85+O87+O89)</f>
        <v>0</v>
      </c>
      <c r="P90" s="44"/>
      <c r="Q90" s="45"/>
    </row>
    <row r="91" spans="1:17" s="25" customFormat="1" ht="47.25" customHeight="1" x14ac:dyDescent="0.25">
      <c r="A91" s="8" t="s">
        <v>79</v>
      </c>
      <c r="B91" s="9"/>
      <c r="C91" s="14"/>
      <c r="D91" s="9"/>
      <c r="E91" s="9"/>
      <c r="F91" s="9"/>
      <c r="G91" s="9"/>
      <c r="H91" s="9"/>
      <c r="I91" s="9"/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8"/>
      <c r="Q91" s="20"/>
    </row>
    <row r="92" spans="1:17" s="25" customFormat="1" ht="47.25" customHeight="1" x14ac:dyDescent="0.25">
      <c r="A92" s="10" t="s">
        <v>80</v>
      </c>
      <c r="B92" s="11"/>
      <c r="C92" s="16"/>
      <c r="D92" s="11"/>
      <c r="E92" s="11"/>
      <c r="F92" s="11"/>
      <c r="G92" s="11"/>
      <c r="H92" s="11"/>
      <c r="I92" s="11"/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9"/>
      <c r="Q92" s="21"/>
    </row>
    <row r="93" spans="1:17" s="25" customFormat="1" ht="47.25" customHeight="1" thickBot="1" x14ac:dyDescent="0.3">
      <c r="A93" s="89" t="s">
        <v>104</v>
      </c>
      <c r="B93" s="90"/>
      <c r="C93" s="90"/>
      <c r="D93" s="90"/>
      <c r="E93" s="90"/>
      <c r="F93" s="90"/>
      <c r="G93" s="90"/>
      <c r="H93" s="90"/>
      <c r="I93" s="90"/>
      <c r="J93" s="91">
        <v>0</v>
      </c>
      <c r="K93" s="91">
        <v>0</v>
      </c>
      <c r="L93" s="91">
        <v>0</v>
      </c>
      <c r="M93" s="91">
        <v>0</v>
      </c>
      <c r="N93" s="91">
        <v>0</v>
      </c>
      <c r="O93" s="91">
        <v>0</v>
      </c>
      <c r="P93" s="23"/>
      <c r="Q93" s="24"/>
    </row>
    <row r="94" spans="1:17" s="95" customFormat="1" ht="60" customHeight="1" thickBot="1" x14ac:dyDescent="0.3">
      <c r="A94" s="92" t="s">
        <v>111</v>
      </c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4"/>
    </row>
    <row r="95" spans="1:17" s="25" customFormat="1" ht="128.25" customHeight="1" thickBot="1" x14ac:dyDescent="0.3">
      <c r="A95" s="35"/>
      <c r="B95" s="36" t="s">
        <v>18</v>
      </c>
      <c r="C95" s="36" t="s">
        <v>18</v>
      </c>
      <c r="D95" s="36" t="s">
        <v>18</v>
      </c>
      <c r="E95" s="36" t="s">
        <v>18</v>
      </c>
      <c r="F95" s="36" t="s">
        <v>18</v>
      </c>
      <c r="G95" s="36" t="s">
        <v>18</v>
      </c>
      <c r="H95" s="87" t="s">
        <v>18</v>
      </c>
      <c r="I95" s="36" t="s">
        <v>18</v>
      </c>
      <c r="J95" s="37" t="s">
        <v>18</v>
      </c>
      <c r="K95" s="37" t="s">
        <v>18</v>
      </c>
      <c r="L95" s="37" t="s">
        <v>18</v>
      </c>
      <c r="M95" s="37" t="s">
        <v>18</v>
      </c>
      <c r="N95" s="37" t="s">
        <v>18</v>
      </c>
      <c r="O95" s="37" t="s">
        <v>18</v>
      </c>
      <c r="P95" s="88"/>
      <c r="Q95" s="63"/>
    </row>
    <row r="96" spans="1:17" s="28" customFormat="1" ht="32.25" customHeight="1" thickBot="1" x14ac:dyDescent="0.35">
      <c r="A96" s="66" t="s">
        <v>102</v>
      </c>
      <c r="B96" s="67"/>
      <c r="C96" s="34"/>
      <c r="D96" s="34"/>
      <c r="E96" s="27"/>
      <c r="F96" s="27"/>
      <c r="G96" s="27"/>
      <c r="H96" s="27"/>
      <c r="I96" s="27"/>
      <c r="J96" s="29">
        <f>SUM(J95)</f>
        <v>0</v>
      </c>
      <c r="K96" s="29">
        <f>SUM(K95)</f>
        <v>0</v>
      </c>
      <c r="L96" s="29">
        <f t="shared" ref="L96:O96" si="62">SUM(L95)</f>
        <v>0</v>
      </c>
      <c r="M96" s="29">
        <f t="shared" si="62"/>
        <v>0</v>
      </c>
      <c r="N96" s="29">
        <f t="shared" si="62"/>
        <v>0</v>
      </c>
      <c r="O96" s="29">
        <f t="shared" si="62"/>
        <v>0</v>
      </c>
      <c r="P96" s="33"/>
      <c r="Q96" s="30"/>
    </row>
    <row r="97" spans="1:17" s="25" customFormat="1" ht="47.25" customHeight="1" x14ac:dyDescent="0.25">
      <c r="A97" s="83" t="s">
        <v>103</v>
      </c>
      <c r="B97" s="84"/>
      <c r="C97" s="84"/>
      <c r="D97" s="84"/>
      <c r="E97" s="41"/>
      <c r="F97" s="41"/>
      <c r="G97" s="41"/>
      <c r="H97" s="42"/>
      <c r="I97" s="42"/>
      <c r="J97" s="43">
        <f>SUM(J92+J94+J96)</f>
        <v>0</v>
      </c>
      <c r="K97" s="43">
        <f t="shared" ref="K97" si="63">SUM(K92+K94+K96)</f>
        <v>0</v>
      </c>
      <c r="L97" s="43">
        <f t="shared" ref="L97" si="64">SUM(L92+L94+L96)</f>
        <v>0</v>
      </c>
      <c r="M97" s="43">
        <f t="shared" ref="M97" si="65">SUM(M92+M94+M96)</f>
        <v>0</v>
      </c>
      <c r="N97" s="43">
        <f t="shared" ref="N97" si="66">SUM(N92+N94+N96)</f>
        <v>0</v>
      </c>
      <c r="O97" s="43">
        <f t="shared" ref="O97" si="67">SUM(O92+O94+O96)</f>
        <v>0</v>
      </c>
      <c r="P97" s="44"/>
      <c r="Q97" s="45"/>
    </row>
    <row r="98" spans="1:17" s="25" customFormat="1" ht="47.25" customHeight="1" x14ac:dyDescent="0.25">
      <c r="A98" s="8" t="s">
        <v>79</v>
      </c>
      <c r="B98" s="9"/>
      <c r="C98" s="14"/>
      <c r="D98" s="9"/>
      <c r="E98" s="9"/>
      <c r="F98" s="9"/>
      <c r="G98" s="9"/>
      <c r="H98" s="9"/>
      <c r="I98" s="9"/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8"/>
      <c r="Q98" s="20"/>
    </row>
    <row r="99" spans="1:17" s="25" customFormat="1" ht="47.25" customHeight="1" x14ac:dyDescent="0.25">
      <c r="A99" s="10" t="s">
        <v>80</v>
      </c>
      <c r="B99" s="11"/>
      <c r="C99" s="16"/>
      <c r="D99" s="11"/>
      <c r="E99" s="11"/>
      <c r="F99" s="11"/>
      <c r="G99" s="11"/>
      <c r="H99" s="11"/>
      <c r="I99" s="11"/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9"/>
      <c r="Q99" s="21"/>
    </row>
    <row r="100" spans="1:17" s="25" customFormat="1" ht="47.25" customHeight="1" thickBot="1" x14ac:dyDescent="0.3">
      <c r="A100" s="89" t="s">
        <v>104</v>
      </c>
      <c r="B100" s="90"/>
      <c r="C100" s="90"/>
      <c r="D100" s="90"/>
      <c r="E100" s="90"/>
      <c r="F100" s="90"/>
      <c r="G100" s="90"/>
      <c r="H100" s="90"/>
      <c r="I100" s="90"/>
      <c r="J100" s="91">
        <v>0</v>
      </c>
      <c r="K100" s="91">
        <v>0</v>
      </c>
      <c r="L100" s="91">
        <v>0</v>
      </c>
      <c r="M100" s="91">
        <v>0</v>
      </c>
      <c r="N100" s="91">
        <v>0</v>
      </c>
      <c r="O100" s="91">
        <v>0</v>
      </c>
      <c r="P100" s="23"/>
      <c r="Q100" s="24"/>
    </row>
    <row r="101" spans="1:17" s="95" customFormat="1" ht="60" customHeight="1" thickBot="1" x14ac:dyDescent="0.3">
      <c r="A101" s="92" t="s">
        <v>112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4"/>
    </row>
    <row r="102" spans="1:17" s="25" customFormat="1" ht="128.25" customHeight="1" thickBot="1" x14ac:dyDescent="0.3">
      <c r="A102" s="35"/>
      <c r="B102" s="36" t="s">
        <v>18</v>
      </c>
      <c r="C102" s="36" t="s">
        <v>18</v>
      </c>
      <c r="D102" s="36" t="s">
        <v>18</v>
      </c>
      <c r="E102" s="36" t="s">
        <v>18</v>
      </c>
      <c r="F102" s="36" t="s">
        <v>18</v>
      </c>
      <c r="G102" s="36" t="s">
        <v>18</v>
      </c>
      <c r="H102" s="87" t="s">
        <v>18</v>
      </c>
      <c r="I102" s="36" t="s">
        <v>18</v>
      </c>
      <c r="J102" s="37" t="s">
        <v>18</v>
      </c>
      <c r="K102" s="37" t="s">
        <v>18</v>
      </c>
      <c r="L102" s="37" t="s">
        <v>18</v>
      </c>
      <c r="M102" s="37" t="s">
        <v>18</v>
      </c>
      <c r="N102" s="37" t="s">
        <v>18</v>
      </c>
      <c r="O102" s="37" t="s">
        <v>18</v>
      </c>
      <c r="P102" s="88"/>
      <c r="Q102" s="63"/>
    </row>
    <row r="103" spans="1:17" s="28" customFormat="1" ht="32.25" customHeight="1" thickBot="1" x14ac:dyDescent="0.35">
      <c r="A103" s="66" t="s">
        <v>102</v>
      </c>
      <c r="B103" s="67"/>
      <c r="C103" s="34"/>
      <c r="D103" s="34"/>
      <c r="E103" s="27"/>
      <c r="F103" s="27"/>
      <c r="G103" s="27"/>
      <c r="H103" s="27"/>
      <c r="I103" s="27"/>
      <c r="J103" s="29">
        <f>SUM(J102)</f>
        <v>0</v>
      </c>
      <c r="K103" s="29">
        <f>SUM(K102)</f>
        <v>0</v>
      </c>
      <c r="L103" s="29">
        <f t="shared" ref="L103:O103" si="68">SUM(L102)</f>
        <v>0</v>
      </c>
      <c r="M103" s="29">
        <f t="shared" si="68"/>
        <v>0</v>
      </c>
      <c r="N103" s="29">
        <f t="shared" si="68"/>
        <v>0</v>
      </c>
      <c r="O103" s="29">
        <f t="shared" si="68"/>
        <v>0</v>
      </c>
      <c r="P103" s="33"/>
      <c r="Q103" s="30"/>
    </row>
    <row r="104" spans="1:17" s="25" customFormat="1" ht="47.25" customHeight="1" x14ac:dyDescent="0.25">
      <c r="A104" s="83" t="s">
        <v>103</v>
      </c>
      <c r="B104" s="84"/>
      <c r="C104" s="84"/>
      <c r="D104" s="84"/>
      <c r="E104" s="41"/>
      <c r="F104" s="41"/>
      <c r="G104" s="41"/>
      <c r="H104" s="42"/>
      <c r="I104" s="42"/>
      <c r="J104" s="43">
        <f>SUM(J99+J101+J103)</f>
        <v>0</v>
      </c>
      <c r="K104" s="43">
        <f t="shared" ref="K104" si="69">SUM(K99+K101+K103)</f>
        <v>0</v>
      </c>
      <c r="L104" s="43">
        <f t="shared" ref="L104" si="70">SUM(L99+L101+L103)</f>
        <v>0</v>
      </c>
      <c r="M104" s="43">
        <f t="shared" ref="M104" si="71">SUM(M99+M101+M103)</f>
        <v>0</v>
      </c>
      <c r="N104" s="43">
        <f t="shared" ref="N104" si="72">SUM(N99+N101+N103)</f>
        <v>0</v>
      </c>
      <c r="O104" s="43">
        <f t="shared" ref="O104" si="73">SUM(O99+O101+O103)</f>
        <v>0</v>
      </c>
      <c r="P104" s="44"/>
      <c r="Q104" s="45"/>
    </row>
    <row r="105" spans="1:17" s="25" customFormat="1" ht="47.25" customHeight="1" x14ac:dyDescent="0.25">
      <c r="A105" s="8" t="s">
        <v>79</v>
      </c>
      <c r="B105" s="9"/>
      <c r="C105" s="14"/>
      <c r="D105" s="9"/>
      <c r="E105" s="9"/>
      <c r="F105" s="9"/>
      <c r="G105" s="9"/>
      <c r="H105" s="9"/>
      <c r="I105" s="9"/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8"/>
      <c r="Q105" s="20"/>
    </row>
    <row r="106" spans="1:17" s="25" customFormat="1" ht="47.25" customHeight="1" x14ac:dyDescent="0.25">
      <c r="A106" s="10" t="s">
        <v>80</v>
      </c>
      <c r="B106" s="11"/>
      <c r="C106" s="16"/>
      <c r="D106" s="11"/>
      <c r="E106" s="11"/>
      <c r="F106" s="11"/>
      <c r="G106" s="11"/>
      <c r="H106" s="11"/>
      <c r="I106" s="11"/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9"/>
      <c r="Q106" s="21"/>
    </row>
    <row r="107" spans="1:17" s="25" customFormat="1" ht="47.25" customHeight="1" thickBot="1" x14ac:dyDescent="0.3">
      <c r="A107" s="89" t="s">
        <v>104</v>
      </c>
      <c r="B107" s="90"/>
      <c r="C107" s="90"/>
      <c r="D107" s="90"/>
      <c r="E107" s="90"/>
      <c r="F107" s="90"/>
      <c r="G107" s="90"/>
      <c r="H107" s="90"/>
      <c r="I107" s="90"/>
      <c r="J107" s="91">
        <v>0</v>
      </c>
      <c r="K107" s="91">
        <v>0</v>
      </c>
      <c r="L107" s="91">
        <v>0</v>
      </c>
      <c r="M107" s="91">
        <v>0</v>
      </c>
      <c r="N107" s="91">
        <v>0</v>
      </c>
      <c r="O107" s="91">
        <v>0</v>
      </c>
      <c r="P107" s="23"/>
      <c r="Q107" s="24"/>
    </row>
    <row r="108" spans="1:17" s="26" customFormat="1" ht="60" customHeight="1" thickBot="1" x14ac:dyDescent="0.3">
      <c r="A108" s="96" t="s">
        <v>113</v>
      </c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8"/>
    </row>
    <row r="109" spans="1:17" s="25" customFormat="1" ht="47.25" customHeight="1" x14ac:dyDescent="0.25">
      <c r="A109" s="83" t="s">
        <v>126</v>
      </c>
      <c r="B109" s="84"/>
      <c r="C109" s="84"/>
      <c r="D109" s="84"/>
      <c r="E109" s="41"/>
      <c r="F109" s="41"/>
      <c r="G109" s="41"/>
      <c r="H109" s="42"/>
      <c r="I109" s="42"/>
      <c r="J109" s="43">
        <f>J104+J97+J90+J83+J76+J69+J62+J53+J46+J39+J31+J15</f>
        <v>634535262.13</v>
      </c>
      <c r="K109" s="43">
        <f>K110+K111+K112</f>
        <v>634535262.13</v>
      </c>
      <c r="L109" s="43">
        <f t="shared" ref="K109:O109" si="74">L104+L97+L90+L83+L76+L69+L62+L53+L46+L39+L31+L15</f>
        <v>451409273.11360002</v>
      </c>
      <c r="M109" s="43">
        <f t="shared" si="74"/>
        <v>104677979.0464</v>
      </c>
      <c r="N109" s="43">
        <f t="shared" si="74"/>
        <v>77164009.969999999</v>
      </c>
      <c r="O109" s="43">
        <f t="shared" si="74"/>
        <v>1284000</v>
      </c>
      <c r="P109" s="43" t="e">
        <f t="shared" ref="L109:P109" si="75">P104+P97+P90+P83+P76+P65+P58+P51+P44+P37+P24+P7</f>
        <v>#VALUE!</v>
      </c>
      <c r="Q109" s="45"/>
    </row>
    <row r="110" spans="1:17" s="25" customFormat="1" ht="47.25" customHeight="1" x14ac:dyDescent="0.25">
      <c r="A110" s="8" t="s">
        <v>99</v>
      </c>
      <c r="B110" s="9"/>
      <c r="C110" s="14"/>
      <c r="D110" s="9"/>
      <c r="E110" s="9"/>
      <c r="F110" s="9"/>
      <c r="G110" s="9"/>
      <c r="H110" s="9"/>
      <c r="I110" s="9"/>
      <c r="J110" s="15">
        <f>J105+J98+J91+J84+J77+J70+J63+J54+J47+J40+J32+J16</f>
        <v>111507640.90000001</v>
      </c>
      <c r="K110" s="15">
        <f t="shared" ref="K110:O110" si="76">K105+K98+K91+K84+K77+K70+K63+K54+K47+K40+K32+K16</f>
        <v>111507640.90000001</v>
      </c>
      <c r="L110" s="15">
        <f t="shared" si="76"/>
        <v>83531836.195199996</v>
      </c>
      <c r="M110" s="15">
        <f t="shared" si="76"/>
        <v>3480493.1747999936</v>
      </c>
      <c r="N110" s="15">
        <f t="shared" si="76"/>
        <v>24495311.530000001</v>
      </c>
      <c r="O110" s="15">
        <f t="shared" si="76"/>
        <v>0</v>
      </c>
      <c r="P110" s="18"/>
      <c r="Q110" s="20"/>
    </row>
    <row r="111" spans="1:17" s="25" customFormat="1" ht="47.25" customHeight="1" x14ac:dyDescent="0.25">
      <c r="A111" s="10" t="s">
        <v>127</v>
      </c>
      <c r="B111" s="11"/>
      <c r="C111" s="16"/>
      <c r="D111" s="11"/>
      <c r="E111" s="11"/>
      <c r="F111" s="11"/>
      <c r="G111" s="11"/>
      <c r="H111" s="11"/>
      <c r="I111" s="11"/>
      <c r="J111" s="17">
        <f>J106+J99+J92+J85+J78+J71+J64+J55+J48+J41+J33+J17</f>
        <v>520854604</v>
      </c>
      <c r="K111" s="17">
        <f t="shared" ref="K111:O111" si="77">K106+K99+K92+K85+K78+K71+K64+K55+K48+K41+K33+K17</f>
        <v>520854604</v>
      </c>
      <c r="L111" s="17">
        <f t="shared" si="77"/>
        <v>367877436.91840005</v>
      </c>
      <c r="M111" s="17">
        <f t="shared" si="77"/>
        <v>101197485.8716</v>
      </c>
      <c r="N111" s="17">
        <f t="shared" si="77"/>
        <v>50495681.209999993</v>
      </c>
      <c r="O111" s="17">
        <f t="shared" si="77"/>
        <v>1284000</v>
      </c>
      <c r="P111" s="19"/>
      <c r="Q111" s="21"/>
    </row>
    <row r="112" spans="1:17" s="25" customFormat="1" ht="47.25" customHeight="1" thickBot="1" x14ac:dyDescent="0.3">
      <c r="A112" s="89" t="s">
        <v>114</v>
      </c>
      <c r="B112" s="90"/>
      <c r="C112" s="90"/>
      <c r="D112" s="90"/>
      <c r="E112" s="90"/>
      <c r="F112" s="90"/>
      <c r="G112" s="90"/>
      <c r="H112" s="90"/>
      <c r="I112" s="90"/>
      <c r="J112" s="91">
        <f>J107+J100+J93+J86+J79+J72+J65+J56+J49+J42+J34+J18</f>
        <v>2173017.23</v>
      </c>
      <c r="K112" s="91">
        <f t="shared" ref="K112:O112" si="78">K107+K100+K93+K86+K79+K72+K65+K56+K49+K42+K34+K18</f>
        <v>2173017.23</v>
      </c>
      <c r="L112" s="91">
        <f t="shared" si="78"/>
        <v>0</v>
      </c>
      <c r="M112" s="91">
        <f t="shared" si="78"/>
        <v>0</v>
      </c>
      <c r="N112" s="91">
        <f t="shared" si="78"/>
        <v>2173017.23</v>
      </c>
      <c r="O112" s="91">
        <f t="shared" si="78"/>
        <v>0</v>
      </c>
      <c r="P112" s="91" t="e">
        <f t="shared" ref="K110:P112" si="79">P107+P100+P93+P86+P79+P68+P61+P54+P47+P40+P27+P10</f>
        <v>#VALUE!</v>
      </c>
      <c r="Q112" s="24"/>
    </row>
    <row r="113" ht="100.15" customHeight="1" x14ac:dyDescent="0.25"/>
    <row r="114" ht="43.15" customHeight="1" x14ac:dyDescent="0.25"/>
    <row r="115" ht="87.6" customHeight="1" x14ac:dyDescent="0.25"/>
    <row r="116" ht="87.6" customHeight="1" x14ac:dyDescent="0.25"/>
    <row r="117" ht="87.6" customHeight="1" x14ac:dyDescent="0.25"/>
    <row r="118" ht="43.15" customHeight="1" x14ac:dyDescent="0.25"/>
    <row r="119" ht="217.15" customHeight="1" x14ac:dyDescent="0.25"/>
    <row r="120" ht="325.14999999999998" customHeight="1" x14ac:dyDescent="0.25"/>
    <row r="121" ht="43.15" customHeight="1" x14ac:dyDescent="0.25"/>
    <row r="122" ht="118.15" customHeight="1" x14ac:dyDescent="0.25"/>
    <row r="123" ht="43.15" customHeight="1" x14ac:dyDescent="0.25"/>
    <row r="124" ht="80.45" customHeight="1" x14ac:dyDescent="0.25"/>
    <row r="125" ht="43.15" customHeight="1" x14ac:dyDescent="0.25"/>
    <row r="126" ht="60" customHeight="1" x14ac:dyDescent="0.25"/>
    <row r="127" ht="43.15" customHeight="1" x14ac:dyDescent="0.25"/>
    <row r="128" ht="112.15" customHeight="1" x14ac:dyDescent="0.25"/>
    <row r="129" spans="18:18" ht="43.15" customHeight="1" x14ac:dyDescent="0.25"/>
    <row r="130" spans="18:18" x14ac:dyDescent="0.25">
      <c r="R130" s="6"/>
    </row>
    <row r="133" spans="18:18" ht="30" customHeight="1" x14ac:dyDescent="0.25"/>
  </sheetData>
  <mergeCells count="67">
    <mergeCell ref="A103:B103"/>
    <mergeCell ref="A104:D104"/>
    <mergeCell ref="A108:Q108"/>
    <mergeCell ref="A109:D109"/>
    <mergeCell ref="A90:D90"/>
    <mergeCell ref="A94:Q94"/>
    <mergeCell ref="A96:B96"/>
    <mergeCell ref="A97:D97"/>
    <mergeCell ref="A101:Q101"/>
    <mergeCell ref="A80:Q80"/>
    <mergeCell ref="A82:B82"/>
    <mergeCell ref="A83:D83"/>
    <mergeCell ref="A87:Q87"/>
    <mergeCell ref="A89:B89"/>
    <mergeCell ref="A68:B68"/>
    <mergeCell ref="A69:D69"/>
    <mergeCell ref="A73:Q73"/>
    <mergeCell ref="A75:B75"/>
    <mergeCell ref="A76:D76"/>
    <mergeCell ref="M1:Q1"/>
    <mergeCell ref="A43:Q43"/>
    <mergeCell ref="A45:B45"/>
    <mergeCell ref="A46:D46"/>
    <mergeCell ref="A50:Q50"/>
    <mergeCell ref="A38:B38"/>
    <mergeCell ref="A35:Q35"/>
    <mergeCell ref="B36:B37"/>
    <mergeCell ref="C36:C37"/>
    <mergeCell ref="B12:B13"/>
    <mergeCell ref="C12:C13"/>
    <mergeCell ref="A31:D31"/>
    <mergeCell ref="A15:D15"/>
    <mergeCell ref="A24:B24"/>
    <mergeCell ref="A26:B26"/>
    <mergeCell ref="A30:B30"/>
    <mergeCell ref="A62:D62"/>
    <mergeCell ref="A61:B61"/>
    <mergeCell ref="A39:D39"/>
    <mergeCell ref="A57:Q57"/>
    <mergeCell ref="B58:B60"/>
    <mergeCell ref="C58:C60"/>
    <mergeCell ref="A52:B52"/>
    <mergeCell ref="A53:D53"/>
    <mergeCell ref="A66:Q66"/>
    <mergeCell ref="A5:Q5"/>
    <mergeCell ref="A14:B14"/>
    <mergeCell ref="B6:B10"/>
    <mergeCell ref="C6:C10"/>
    <mergeCell ref="B20:B23"/>
    <mergeCell ref="C20:C23"/>
    <mergeCell ref="A19:Q19"/>
    <mergeCell ref="A11:B11"/>
    <mergeCell ref="J3:J4"/>
    <mergeCell ref="A28:B28"/>
    <mergeCell ref="Q3:Q4"/>
    <mergeCell ref="A2:Q2"/>
    <mergeCell ref="P3:P4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7" type="noConversion"/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7" t="s">
        <v>9</v>
      </c>
    </row>
    <row r="3" spans="2:2" ht="31.5" x14ac:dyDescent="0.25">
      <c r="B3" s="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2026_ЦЗ</vt:lpstr>
      <vt:lpstr>Лист2</vt:lpstr>
      <vt:lpstr>'2026_ЦЗ'!Область_печати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2023-12-27T12:41:30Z</cp:lastPrinted>
  <dcterms:created xsi:type="dcterms:W3CDTF">2021-07-02T07:35:59Z</dcterms:created>
  <dcterms:modified xsi:type="dcterms:W3CDTF">2026-01-28T11:19:14Z</dcterms:modified>
</cp:coreProperties>
</file>