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2C009729-E35A-4AE3-A709-B64A9D331523}" xr6:coauthVersionLast="43" xr6:coauthVersionMax="43" xr10:uidLastSave="{00000000-0000-0000-0000-000000000000}"/>
  <bookViews>
    <workbookView xWindow="-120" yWindow="-120" windowWidth="29040" windowHeight="15840" tabRatio="601" xr2:uid="{00000000-000D-0000-FFFF-FFFF00000000}"/>
  </bookViews>
  <sheets>
    <sheet name="2026_ЦЗ" sheetId="1" r:id="rId1"/>
    <sheet name="Лист2" sheetId="4" state="hidden" r:id="rId2"/>
  </sheets>
  <definedNames>
    <definedName name="_xlnm._FilterDatabase" localSheetId="0" hidden="1">'2026_ЦЗ'!$4:$182</definedName>
    <definedName name="_xlnm.Print_Area" localSheetId="0">'2026_ЦЗ'!$A$1:$Q$209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94" i="1" l="1"/>
  <c r="P191" i="1"/>
  <c r="L189" i="1" l="1"/>
  <c r="M189" i="1"/>
  <c r="N189" i="1"/>
  <c r="O189" i="1"/>
  <c r="J189" i="1"/>
  <c r="L185" i="1"/>
  <c r="L186" i="1" s="1"/>
  <c r="M185" i="1"/>
  <c r="M186" i="1" s="1"/>
  <c r="N185" i="1"/>
  <c r="N186" i="1" s="1"/>
  <c r="O185" i="1"/>
  <c r="O186" i="1" s="1"/>
  <c r="J185" i="1"/>
  <c r="J186" i="1" s="1"/>
  <c r="K184" i="1"/>
  <c r="K189" i="1" s="1"/>
  <c r="K186" i="1" s="1"/>
  <c r="K182" i="1"/>
  <c r="L182" i="1"/>
  <c r="M182" i="1"/>
  <c r="N182" i="1"/>
  <c r="O182" i="1"/>
  <c r="J182" i="1"/>
  <c r="L181" i="1"/>
  <c r="M181" i="1"/>
  <c r="N181" i="1"/>
  <c r="O181" i="1"/>
  <c r="K178" i="1"/>
  <c r="L178" i="1"/>
  <c r="M178" i="1"/>
  <c r="N178" i="1"/>
  <c r="O178" i="1"/>
  <c r="J178" i="1"/>
  <c r="K177" i="1"/>
  <c r="K176" i="1"/>
  <c r="K175" i="1"/>
  <c r="L175" i="1"/>
  <c r="M175" i="1"/>
  <c r="N175" i="1"/>
  <c r="O175" i="1"/>
  <c r="J175" i="1"/>
  <c r="K174" i="1"/>
  <c r="L173" i="1"/>
  <c r="M173" i="1"/>
  <c r="N173" i="1"/>
  <c r="O173" i="1"/>
  <c r="K172" i="1"/>
  <c r="L171" i="1"/>
  <c r="M171" i="1"/>
  <c r="N171" i="1"/>
  <c r="O171" i="1"/>
  <c r="J171" i="1"/>
  <c r="K170" i="1"/>
  <c r="K171" i="1" s="1"/>
  <c r="K169" i="1"/>
  <c r="L169" i="1"/>
  <c r="M169" i="1"/>
  <c r="N169" i="1"/>
  <c r="O169" i="1"/>
  <c r="K168" i="1"/>
  <c r="L167" i="1"/>
  <c r="M167" i="1"/>
  <c r="N167" i="1"/>
  <c r="O167" i="1"/>
  <c r="J167" i="1"/>
  <c r="K166" i="1"/>
  <c r="K167" i="1" s="1"/>
  <c r="K165" i="1"/>
  <c r="L165" i="1"/>
  <c r="M165" i="1"/>
  <c r="N165" i="1"/>
  <c r="O165" i="1"/>
  <c r="J165" i="1"/>
  <c r="K164" i="1"/>
  <c r="K163" i="1"/>
  <c r="K162" i="1"/>
  <c r="L162" i="1"/>
  <c r="M162" i="1"/>
  <c r="N162" i="1"/>
  <c r="O162" i="1"/>
  <c r="J162" i="1"/>
  <c r="K161" i="1"/>
  <c r="L160" i="1"/>
  <c r="M160" i="1"/>
  <c r="N160" i="1"/>
  <c r="O160" i="1"/>
  <c r="K159" i="1"/>
  <c r="K160" i="1" s="1"/>
  <c r="K158" i="1"/>
  <c r="L158" i="1"/>
  <c r="M158" i="1"/>
  <c r="N158" i="1"/>
  <c r="O158" i="1"/>
  <c r="J158" i="1"/>
  <c r="K157" i="1"/>
  <c r="K156" i="1"/>
  <c r="L156" i="1"/>
  <c r="M156" i="1"/>
  <c r="N156" i="1"/>
  <c r="O156" i="1"/>
  <c r="J156" i="1"/>
  <c r="K155" i="1"/>
  <c r="K154" i="1"/>
  <c r="K153" i="1"/>
  <c r="K148" i="1"/>
  <c r="K151" i="1"/>
  <c r="L151" i="1"/>
  <c r="M151" i="1"/>
  <c r="N151" i="1"/>
  <c r="O151" i="1"/>
  <c r="J151" i="1"/>
  <c r="L148" i="1"/>
  <c r="M148" i="1"/>
  <c r="N148" i="1"/>
  <c r="O148" i="1"/>
  <c r="J148" i="1"/>
  <c r="K147" i="1"/>
  <c r="L147" i="1"/>
  <c r="M147" i="1"/>
  <c r="N147" i="1"/>
  <c r="O147" i="1"/>
  <c r="J147" i="1"/>
  <c r="K146" i="1"/>
  <c r="L144" i="1"/>
  <c r="M144" i="1"/>
  <c r="O144" i="1"/>
  <c r="J144" i="1"/>
  <c r="O141" i="1"/>
  <c r="L140" i="1"/>
  <c r="L141" i="1" s="1"/>
  <c r="M140" i="1"/>
  <c r="M141" i="1" s="1"/>
  <c r="O140" i="1"/>
  <c r="J140" i="1"/>
  <c r="J141" i="1" s="1"/>
  <c r="L137" i="1"/>
  <c r="M137" i="1"/>
  <c r="N137" i="1"/>
  <c r="O137" i="1"/>
  <c r="L134" i="1"/>
  <c r="M134" i="1"/>
  <c r="O134" i="1"/>
  <c r="L133" i="1"/>
  <c r="M133" i="1"/>
  <c r="N133" i="1"/>
  <c r="N134" i="1" s="1"/>
  <c r="O133" i="1"/>
  <c r="K132" i="1"/>
  <c r="K137" i="1" s="1"/>
  <c r="L130" i="1"/>
  <c r="M130" i="1"/>
  <c r="N130" i="1"/>
  <c r="O130" i="1"/>
  <c r="L126" i="1"/>
  <c r="M126" i="1"/>
  <c r="N126" i="1"/>
  <c r="O126" i="1"/>
  <c r="K125" i="1"/>
  <c r="K126" i="1" s="1"/>
  <c r="L124" i="1"/>
  <c r="M124" i="1"/>
  <c r="M127" i="1" s="1"/>
  <c r="N124" i="1"/>
  <c r="O124" i="1"/>
  <c r="J124" i="1"/>
  <c r="K123" i="1"/>
  <c r="K124" i="1" s="1"/>
  <c r="K122" i="1"/>
  <c r="L122" i="1"/>
  <c r="L127" i="1" s="1"/>
  <c r="M122" i="1"/>
  <c r="N122" i="1"/>
  <c r="O122" i="1"/>
  <c r="J122" i="1"/>
  <c r="K121" i="1"/>
  <c r="L119" i="1"/>
  <c r="M119" i="1"/>
  <c r="N119" i="1"/>
  <c r="O119" i="1"/>
  <c r="J119" i="1"/>
  <c r="O116" i="1"/>
  <c r="L115" i="1"/>
  <c r="L116" i="1" s="1"/>
  <c r="M115" i="1"/>
  <c r="M116" i="1" s="1"/>
  <c r="N115" i="1"/>
  <c r="N116" i="1" s="1"/>
  <c r="O115" i="1"/>
  <c r="J115" i="1"/>
  <c r="J116" i="1" s="1"/>
  <c r="K114" i="1"/>
  <c r="K119" i="1" s="1"/>
  <c r="K116" i="1" s="1"/>
  <c r="K113" i="1"/>
  <c r="L113" i="1"/>
  <c r="M113" i="1"/>
  <c r="N113" i="1"/>
  <c r="O113" i="1"/>
  <c r="J113" i="1"/>
  <c r="K112" i="1"/>
  <c r="K111" i="1"/>
  <c r="K110" i="1"/>
  <c r="L110" i="1"/>
  <c r="M110" i="1"/>
  <c r="N110" i="1"/>
  <c r="O110" i="1"/>
  <c r="J110" i="1"/>
  <c r="K109" i="1"/>
  <c r="K108" i="1"/>
  <c r="K107" i="1"/>
  <c r="L105" i="1"/>
  <c r="M105" i="1"/>
  <c r="N105" i="1"/>
  <c r="O105" i="1"/>
  <c r="J105" i="1"/>
  <c r="L104" i="1"/>
  <c r="M104" i="1"/>
  <c r="N104" i="1"/>
  <c r="O104" i="1"/>
  <c r="P104" i="1"/>
  <c r="K101" i="1"/>
  <c r="L101" i="1"/>
  <c r="M101" i="1"/>
  <c r="N101" i="1"/>
  <c r="O101" i="1"/>
  <c r="J101" i="1"/>
  <c r="K100" i="1"/>
  <c r="L99" i="1"/>
  <c r="M99" i="1"/>
  <c r="N99" i="1"/>
  <c r="O99" i="1"/>
  <c r="K98" i="1"/>
  <c r="K99" i="1" s="1"/>
  <c r="L97" i="1"/>
  <c r="M97" i="1"/>
  <c r="N97" i="1"/>
  <c r="O97" i="1"/>
  <c r="K96" i="1"/>
  <c r="K97" i="1" s="1"/>
  <c r="L95" i="1"/>
  <c r="M95" i="1"/>
  <c r="N95" i="1"/>
  <c r="O95" i="1"/>
  <c r="K94" i="1"/>
  <c r="K95" i="1" s="1"/>
  <c r="L93" i="1"/>
  <c r="M93" i="1"/>
  <c r="N93" i="1"/>
  <c r="O93" i="1"/>
  <c r="K92" i="1"/>
  <c r="K93" i="1" s="1"/>
  <c r="O91" i="1"/>
  <c r="K91" i="1"/>
  <c r="L91" i="1"/>
  <c r="M91" i="1"/>
  <c r="N91" i="1"/>
  <c r="K90" i="1"/>
  <c r="L89" i="1"/>
  <c r="M89" i="1"/>
  <c r="N89" i="1"/>
  <c r="O89" i="1"/>
  <c r="K88" i="1"/>
  <c r="K89" i="1" s="1"/>
  <c r="K87" i="1"/>
  <c r="L87" i="1"/>
  <c r="M87" i="1"/>
  <c r="N87" i="1"/>
  <c r="O87" i="1"/>
  <c r="K86" i="1"/>
  <c r="K85" i="1"/>
  <c r="L85" i="1"/>
  <c r="M85" i="1"/>
  <c r="N85" i="1"/>
  <c r="O85" i="1"/>
  <c r="J85" i="1"/>
  <c r="K84" i="1"/>
  <c r="K83" i="1"/>
  <c r="K82" i="1"/>
  <c r="K81" i="1"/>
  <c r="L81" i="1"/>
  <c r="M81" i="1"/>
  <c r="N81" i="1"/>
  <c r="O81" i="1"/>
  <c r="J81" i="1"/>
  <c r="K80" i="1"/>
  <c r="K79" i="1"/>
  <c r="K78" i="1"/>
  <c r="K77" i="1"/>
  <c r="L77" i="1"/>
  <c r="M77" i="1"/>
  <c r="N77" i="1"/>
  <c r="O77" i="1"/>
  <c r="J77" i="1"/>
  <c r="K76" i="1"/>
  <c r="K75" i="1"/>
  <c r="L75" i="1"/>
  <c r="M75" i="1"/>
  <c r="N75" i="1"/>
  <c r="O75" i="1"/>
  <c r="J75" i="1"/>
  <c r="K74" i="1"/>
  <c r="L73" i="1"/>
  <c r="M73" i="1"/>
  <c r="N73" i="1"/>
  <c r="O73" i="1"/>
  <c r="J73" i="1"/>
  <c r="K72" i="1"/>
  <c r="K105" i="1" s="1"/>
  <c r="L70" i="1"/>
  <c r="M70" i="1"/>
  <c r="N70" i="1"/>
  <c r="O70" i="1"/>
  <c r="J70" i="1"/>
  <c r="J67" i="1"/>
  <c r="L66" i="1"/>
  <c r="M66" i="1"/>
  <c r="N66" i="1"/>
  <c r="N67" i="1" s="1"/>
  <c r="O66" i="1"/>
  <c r="O67" i="1" s="1"/>
  <c r="J66" i="1"/>
  <c r="K65" i="1"/>
  <c r="K66" i="1" s="1"/>
  <c r="K64" i="1"/>
  <c r="L64" i="1"/>
  <c r="M64" i="1"/>
  <c r="N64" i="1"/>
  <c r="O64" i="1"/>
  <c r="J64" i="1"/>
  <c r="K63" i="1"/>
  <c r="K61" i="1"/>
  <c r="K60" i="1"/>
  <c r="K59" i="1"/>
  <c r="K57" i="1"/>
  <c r="L62" i="1"/>
  <c r="M62" i="1"/>
  <c r="N62" i="1"/>
  <c r="O62" i="1"/>
  <c r="J62" i="1"/>
  <c r="K58" i="1"/>
  <c r="L58" i="1"/>
  <c r="M58" i="1"/>
  <c r="N58" i="1"/>
  <c r="O58" i="1"/>
  <c r="J56" i="1"/>
  <c r="K56" i="1"/>
  <c r="L56" i="1"/>
  <c r="M56" i="1"/>
  <c r="N56" i="1"/>
  <c r="O56" i="1"/>
  <c r="K55" i="1"/>
  <c r="K54" i="1"/>
  <c r="K53" i="1"/>
  <c r="K52" i="1"/>
  <c r="L50" i="1"/>
  <c r="M50" i="1"/>
  <c r="N50" i="1"/>
  <c r="O50" i="1"/>
  <c r="M47" i="1"/>
  <c r="K46" i="1"/>
  <c r="L46" i="1"/>
  <c r="M46" i="1"/>
  <c r="N46" i="1"/>
  <c r="J46" i="1"/>
  <c r="K45" i="1"/>
  <c r="K44" i="1"/>
  <c r="L44" i="1"/>
  <c r="M44" i="1"/>
  <c r="N44" i="1"/>
  <c r="O44" i="1"/>
  <c r="J44" i="1"/>
  <c r="K43" i="1"/>
  <c r="K42" i="1"/>
  <c r="L42" i="1"/>
  <c r="M42" i="1"/>
  <c r="N42" i="1"/>
  <c r="O42" i="1"/>
  <c r="O47" i="1" s="1"/>
  <c r="J42" i="1"/>
  <c r="K41" i="1"/>
  <c r="L40" i="1"/>
  <c r="M40" i="1"/>
  <c r="N40" i="1"/>
  <c r="O40" i="1"/>
  <c r="J40" i="1"/>
  <c r="K39" i="1"/>
  <c r="K40" i="1" s="1"/>
  <c r="K37" i="1"/>
  <c r="K38" i="1"/>
  <c r="L38" i="1"/>
  <c r="M38" i="1"/>
  <c r="N38" i="1"/>
  <c r="O38" i="1"/>
  <c r="P38" i="1"/>
  <c r="J38" i="1"/>
  <c r="J37" i="1"/>
  <c r="J50" i="1" s="1"/>
  <c r="K28" i="1"/>
  <c r="O46" i="1"/>
  <c r="K17" i="1"/>
  <c r="K15" i="1"/>
  <c r="K6" i="1"/>
  <c r="K7" i="1" s="1"/>
  <c r="K8" i="1" s="1"/>
  <c r="L35" i="1"/>
  <c r="M35" i="1"/>
  <c r="N35" i="1"/>
  <c r="O35" i="1"/>
  <c r="K31" i="1"/>
  <c r="L31" i="1"/>
  <c r="M31" i="1"/>
  <c r="N31" i="1"/>
  <c r="O31" i="1"/>
  <c r="K30" i="1"/>
  <c r="L29" i="1"/>
  <c r="M29" i="1"/>
  <c r="N29" i="1"/>
  <c r="O29" i="1"/>
  <c r="L27" i="1"/>
  <c r="M27" i="1"/>
  <c r="N27" i="1"/>
  <c r="O27" i="1"/>
  <c r="K26" i="1"/>
  <c r="K27" i="1" s="1"/>
  <c r="L25" i="1"/>
  <c r="M25" i="1"/>
  <c r="N25" i="1"/>
  <c r="O25" i="1"/>
  <c r="K24" i="1"/>
  <c r="K25" i="1" s="1"/>
  <c r="K23" i="1"/>
  <c r="L23" i="1"/>
  <c r="M23" i="1"/>
  <c r="N23" i="1"/>
  <c r="O23" i="1"/>
  <c r="J23" i="1"/>
  <c r="K22" i="1"/>
  <c r="K21" i="1"/>
  <c r="L21" i="1"/>
  <c r="M21" i="1"/>
  <c r="N21" i="1"/>
  <c r="O21" i="1"/>
  <c r="J21" i="1"/>
  <c r="K20" i="1"/>
  <c r="K19" i="1"/>
  <c r="K18" i="1"/>
  <c r="K16" i="1"/>
  <c r="L16" i="1"/>
  <c r="M16" i="1"/>
  <c r="N16" i="1"/>
  <c r="O16" i="1"/>
  <c r="J16" i="1"/>
  <c r="L14" i="1"/>
  <c r="M14" i="1"/>
  <c r="N14" i="1"/>
  <c r="O14" i="1"/>
  <c r="J14" i="1"/>
  <c r="K13" i="1"/>
  <c r="K14" i="1" s="1"/>
  <c r="L11" i="1"/>
  <c r="M11" i="1"/>
  <c r="N11" i="1"/>
  <c r="O11" i="1"/>
  <c r="J11" i="1"/>
  <c r="N8" i="1"/>
  <c r="L7" i="1"/>
  <c r="L8" i="1" s="1"/>
  <c r="M7" i="1"/>
  <c r="M8" i="1" s="1"/>
  <c r="N7" i="1"/>
  <c r="O7" i="1"/>
  <c r="O8" i="1" s="1"/>
  <c r="J7" i="1"/>
  <c r="J8" i="1" s="1"/>
  <c r="K185" i="1" l="1"/>
  <c r="K35" i="1"/>
  <c r="L32" i="1"/>
  <c r="O32" i="1"/>
  <c r="N32" i="1"/>
  <c r="M32" i="1"/>
  <c r="L47" i="1"/>
  <c r="K50" i="1"/>
  <c r="K47" i="1" s="1"/>
  <c r="N47" i="1"/>
  <c r="J47" i="1"/>
  <c r="M67" i="1"/>
  <c r="L67" i="1"/>
  <c r="K70" i="1"/>
  <c r="K67" i="1" s="1"/>
  <c r="K73" i="1"/>
  <c r="M102" i="1"/>
  <c r="L102" i="1"/>
  <c r="N102" i="1"/>
  <c r="K104" i="1"/>
  <c r="K102" i="1" s="1"/>
  <c r="O102" i="1"/>
  <c r="O193" i="1"/>
  <c r="K115" i="1"/>
  <c r="N127" i="1"/>
  <c r="O127" i="1"/>
  <c r="K130" i="1"/>
  <c r="K127" i="1" s="1"/>
  <c r="O194" i="1"/>
  <c r="L194" i="1"/>
  <c r="K133" i="1"/>
  <c r="K134" i="1" s="1"/>
  <c r="M194" i="1"/>
  <c r="K181" i="1"/>
  <c r="N179" i="1"/>
  <c r="M179" i="1"/>
  <c r="L179" i="1"/>
  <c r="K179" i="1"/>
  <c r="K173" i="1"/>
  <c r="K62" i="1"/>
  <c r="K29" i="1"/>
  <c r="K11" i="1"/>
  <c r="M34" i="1"/>
  <c r="M193" i="1" s="1"/>
  <c r="N34" i="1"/>
  <c r="N193" i="1" s="1"/>
  <c r="O34" i="1"/>
  <c r="L34" i="1"/>
  <c r="L193" i="1" s="1"/>
  <c r="J28" i="1"/>
  <c r="J26" i="1"/>
  <c r="J27" i="1" s="1"/>
  <c r="J24" i="1"/>
  <c r="J25" i="1" s="1"/>
  <c r="J161" i="1"/>
  <c r="J159" i="1"/>
  <c r="J160" i="1" s="1"/>
  <c r="N174" i="1"/>
  <c r="M174" i="1"/>
  <c r="N139" i="1"/>
  <c r="K129" i="1"/>
  <c r="L129" i="1"/>
  <c r="M129" i="1"/>
  <c r="N129" i="1"/>
  <c r="O129" i="1"/>
  <c r="J129" i="1"/>
  <c r="P115" i="1"/>
  <c r="K49" i="1"/>
  <c r="L49" i="1"/>
  <c r="M49" i="1"/>
  <c r="N49" i="1"/>
  <c r="O49" i="1"/>
  <c r="J49" i="1"/>
  <c r="J98" i="1"/>
  <c r="J30" i="1"/>
  <c r="J31" i="1" s="1"/>
  <c r="J19" i="1"/>
  <c r="J20" i="1"/>
  <c r="O96" i="1"/>
  <c r="M96" i="1"/>
  <c r="L96" i="1"/>
  <c r="O88" i="1"/>
  <c r="N88" i="1"/>
  <c r="M88" i="1"/>
  <c r="N188" i="1"/>
  <c r="J188" i="1"/>
  <c r="J15" i="1"/>
  <c r="O10" i="1"/>
  <c r="N10" i="1"/>
  <c r="M10" i="1"/>
  <c r="L10" i="1"/>
  <c r="K10" i="1"/>
  <c r="J10" i="1"/>
  <c r="J132" i="1"/>
  <c r="J168" i="1"/>
  <c r="J169" i="1" s="1"/>
  <c r="J163" i="1"/>
  <c r="J125" i="1"/>
  <c r="M188" i="1"/>
  <c r="L188" i="1"/>
  <c r="L187" i="1"/>
  <c r="K33" i="1"/>
  <c r="L33" i="1"/>
  <c r="M33" i="1"/>
  <c r="N33" i="1"/>
  <c r="O33" i="1"/>
  <c r="J33" i="1"/>
  <c r="K9" i="1"/>
  <c r="L9" i="1"/>
  <c r="M9" i="1"/>
  <c r="N9" i="1"/>
  <c r="O9" i="1"/>
  <c r="J9" i="1"/>
  <c r="J18" i="1"/>
  <c r="J92" i="1"/>
  <c r="J93" i="1" s="1"/>
  <c r="J100" i="1"/>
  <c r="M191" i="1" l="1"/>
  <c r="L191" i="1"/>
  <c r="J99" i="1"/>
  <c r="J130" i="1"/>
  <c r="J126" i="1"/>
  <c r="J127" i="1" s="1"/>
  <c r="J133" i="1"/>
  <c r="J134" i="1" s="1"/>
  <c r="J137" i="1"/>
  <c r="K139" i="1"/>
  <c r="N144" i="1"/>
  <c r="N194" i="1" s="1"/>
  <c r="N140" i="1"/>
  <c r="N141" i="1" s="1"/>
  <c r="N191" i="1"/>
  <c r="J29" i="1"/>
  <c r="J32" i="1" s="1"/>
  <c r="J35" i="1"/>
  <c r="J34" i="1"/>
  <c r="K34" i="1"/>
  <c r="K32" i="1" s="1"/>
  <c r="J17" i="1"/>
  <c r="O179" i="1"/>
  <c r="O191" i="1" s="1"/>
  <c r="J96" i="1"/>
  <c r="J97" i="1" s="1"/>
  <c r="J88" i="1"/>
  <c r="J89" i="1" s="1"/>
  <c r="J164" i="1"/>
  <c r="J172" i="1"/>
  <c r="J57" i="1"/>
  <c r="J58" i="1" s="1"/>
  <c r="J94" i="1"/>
  <c r="J95" i="1" s="1"/>
  <c r="J86" i="1"/>
  <c r="J87" i="1" s="1"/>
  <c r="J90" i="1"/>
  <c r="J91" i="1" s="1"/>
  <c r="L174" i="1"/>
  <c r="K193" i="1" l="1"/>
  <c r="J194" i="1"/>
  <c r="J102" i="1"/>
  <c r="J104" i="1"/>
  <c r="K144" i="1"/>
  <c r="K194" i="1" s="1"/>
  <c r="K140" i="1"/>
  <c r="K141" i="1" s="1"/>
  <c r="J181" i="1"/>
  <c r="J173" i="1"/>
  <c r="J179" i="1" s="1"/>
  <c r="J174" i="1"/>
  <c r="K191" i="1" l="1"/>
  <c r="J193" i="1"/>
  <c r="J191" i="1"/>
</calcChain>
</file>

<file path=xl/sharedStrings.xml><?xml version="1.0" encoding="utf-8"?>
<sst xmlns="http://schemas.openxmlformats.org/spreadsheetml/2006/main" count="771" uniqueCount="243">
  <si>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</si>
  <si>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</si>
  <si>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</si>
  <si>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</si>
  <si>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</si>
  <si>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</si>
  <si>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</si>
  <si>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</si>
  <si>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</si>
  <si>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</si>
  <si>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</si>
  <si>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</si>
  <si>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</si>
  <si>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</si>
  <si>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</si>
  <si>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</si>
  <si>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</si>
  <si>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</si>
  <si>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февраль</t>
  </si>
  <si>
    <t>Всего 1 закупка</t>
  </si>
  <si>
    <t>-</t>
  </si>
  <si>
    <t>1 закупка, относящаяся к категории "Прочие"</t>
  </si>
  <si>
    <t>январь</t>
  </si>
  <si>
    <t>декабрь</t>
  </si>
  <si>
    <t>Администрация Добринского муниципального района Липецкой области</t>
  </si>
  <si>
    <t>март</t>
  </si>
  <si>
    <t>эл.аукцион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</si>
  <si>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</si>
  <si>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</si>
  <si>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</si>
  <si>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</si>
  <si>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</si>
  <si>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</si>
  <si>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</si>
  <si>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</si>
  <si>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Всего 2 закупки</t>
  </si>
  <si>
    <t>МБОУ "Лицей № 1" п. Добринка</t>
  </si>
  <si>
    <t>56.29.20.120</t>
  </si>
  <si>
    <t>56.29</t>
  </si>
  <si>
    <t>эл. конкурс</t>
  </si>
  <si>
    <t xml:space="preserve">МБОУ "Гимназия им. И.М. Макаренкова" с. Ольговка </t>
  </si>
  <si>
    <t>эл. аукцион</t>
  </si>
  <si>
    <t>МБУК "Добринская ЦКС"</t>
  </si>
  <si>
    <t>Всего 4 закупки</t>
  </si>
  <si>
    <t>0 закупок в рамках нац.проектов</t>
  </si>
  <si>
    <t>0 закупка в рамках нац.проектов</t>
  </si>
  <si>
    <t>0 закупок в рамках гос.программы</t>
  </si>
  <si>
    <t>0 закупка в рамках гос.программы</t>
  </si>
  <si>
    <t>областной 
бюджет, руб.</t>
  </si>
  <si>
    <t>местный 
бюджет, руб.</t>
  </si>
  <si>
    <t>1</t>
  </si>
  <si>
    <t>МБОУ СОШ с.В.Матренка</t>
  </si>
  <si>
    <t xml:space="preserve">56.29 </t>
  </si>
  <si>
    <t>20.41</t>
  </si>
  <si>
    <t>95.11</t>
  </si>
  <si>
    <t>17.23</t>
  </si>
  <si>
    <t>58.19</t>
  </si>
  <si>
    <t>49.39</t>
  </si>
  <si>
    <t>32.30</t>
  </si>
  <si>
    <t>запрос котировок</t>
  </si>
  <si>
    <t>Отдел культуры, спорта, молодежной и социальной политики администрации Добринского муниципального района</t>
  </si>
  <si>
    <t>0 закупки в рамках гос.программы</t>
  </si>
  <si>
    <t>93.29</t>
  </si>
  <si>
    <t>Управление финансов</t>
  </si>
  <si>
    <t>80.10</t>
  </si>
  <si>
    <t>Государственная программа  "Социальная поддержка граждан, реализация семейно - демографической политике Липецкой области"</t>
  </si>
  <si>
    <t>Государственная программа "Социальная поддержка граждан, реализация семейно - демографической политике Липецкой области"</t>
  </si>
  <si>
    <t>Канцтовары</t>
  </si>
  <si>
    <t>Государственная программа  "Социальная поддержка граждан, реализация семейно-демографической политики Липецкой области"</t>
  </si>
  <si>
    <t>7 закупок, относящихся к категории "Прочие"</t>
  </si>
  <si>
    <t>Централизованная охрана</t>
  </si>
  <si>
    <t>Поставка наградной продукции (подарочные сертификаты)</t>
  </si>
  <si>
    <t>аукцион</t>
  </si>
  <si>
    <t>Услуги по заправке и восстановлению картриджей</t>
  </si>
  <si>
    <t>Оказание услуг по перевозке пассажиров автобусом по заказу</t>
  </si>
  <si>
    <t>Оказание услуг по установке мобильного сценического комплекса (сцены) для проведения IX - го межрегионального фестиваля народного творчества "Поет гармонь над Битюгом"</t>
  </si>
  <si>
    <t>253480400218948040100100010009329244</t>
  </si>
  <si>
    <t>Поставка спортивного инвентаря</t>
  </si>
  <si>
    <t>43.21</t>
  </si>
  <si>
    <t>МКУ "ЦК в СБУ и МЗ"</t>
  </si>
  <si>
    <t>Выполнение работ по ремонту автомобильной дороги</t>
  </si>
  <si>
    <t>42.11</t>
  </si>
  <si>
    <t>Выполнение работ, связанных с осуществлением регулярных перевозок пассажиров и багажа автомобильным транспортом по внутримуниципальным маршрутам по регулируемым тарифам для нужд Добринского муниципального района Липецкой области</t>
  </si>
  <si>
    <t>49.31</t>
  </si>
  <si>
    <t>42.21</t>
  </si>
  <si>
    <t>29.20</t>
  </si>
  <si>
    <t>Всего 3 закупки</t>
  </si>
  <si>
    <t>43.99</t>
  </si>
  <si>
    <t>поставка хозяйственных товаров и моющих средств</t>
  </si>
  <si>
    <t>2</t>
  </si>
  <si>
    <t>4804002990</t>
  </si>
  <si>
    <t>оказание услуг по заправке и восстановлению картриджей</t>
  </si>
  <si>
    <t>91.11</t>
  </si>
  <si>
    <t>МКУ ЕДДС</t>
  </si>
  <si>
    <t xml:space="preserve">МБОУ СОШ с.Мазейка </t>
  </si>
  <si>
    <t>МБОУ "Лицей№1"</t>
  </si>
  <si>
    <t>эл.конкурс</t>
  </si>
  <si>
    <t>ремонт здания</t>
  </si>
  <si>
    <t>Всего 1 закупки</t>
  </si>
  <si>
    <t>Итого 1 закупка для 1 заказчик, в т.ч.</t>
  </si>
  <si>
    <t>МБУ "Добринское"</t>
  </si>
  <si>
    <t>Поставка соли технической для приготовления пескосоляной смеси</t>
  </si>
  <si>
    <t>08,93</t>
  </si>
  <si>
    <t>Поставка скоросшивателей</t>
  </si>
  <si>
    <t>МБУ Добринское</t>
  </si>
  <si>
    <t>Поставка автомобильного топлива апрель-июнь 2026г</t>
  </si>
  <si>
    <t>19.20</t>
  </si>
  <si>
    <t>08.93</t>
  </si>
  <si>
    <t>МБУ "ЦОМУ и ОМС"</t>
  </si>
  <si>
    <t>Хим. подготовка воды</t>
  </si>
  <si>
    <t>мебель</t>
  </si>
  <si>
    <t>263480201448548020100100100003101244</t>
  </si>
  <si>
    <t>31.01</t>
  </si>
  <si>
    <t>70.59</t>
  </si>
  <si>
    <t>Спецодежда</t>
  </si>
  <si>
    <t>263480201448548020100100060001412244</t>
  </si>
  <si>
    <t>14.12</t>
  </si>
  <si>
    <t>Спецобувь</t>
  </si>
  <si>
    <t>263480201448548020100100070001520244</t>
  </si>
  <si>
    <t>15.20</t>
  </si>
  <si>
    <t>Спецодежда (резин.перчатки)</t>
  </si>
  <si>
    <t>263480201448548020100100120001412244</t>
  </si>
  <si>
    <t>263480201448548020100100130001520244</t>
  </si>
  <si>
    <t>"Техническое обслуживание сплит систем"</t>
  </si>
  <si>
    <t>33.12</t>
  </si>
  <si>
    <t>Услуги по обеспечению учащихся горячим питанием в летнем лагере 2026</t>
  </si>
  <si>
    <t>Услуги по обеспечению дошкольников ГДО горячим питанием на июль-декабрь  2026</t>
  </si>
  <si>
    <t>Услуги по обеспечению учащихся горячим питанием на сентябрь-декабрь 2026г.</t>
  </si>
  <si>
    <t>МБОУ "Гимназия им. И.М. Макаренкова" с. Ольговка</t>
  </si>
  <si>
    <t>МБОУ СШ п. Петровский</t>
  </si>
  <si>
    <t>263480400299048040100100080004211243</t>
  </si>
  <si>
    <t>263480400299048040100100100004211243</t>
  </si>
  <si>
    <t>Выполнение работ по оценке дорог</t>
  </si>
  <si>
    <t>263480400299048040100100090004211243</t>
  </si>
  <si>
    <t>263480400299048040100100130004221414</t>
  </si>
  <si>
    <t>263480400299048040100100060004931244</t>
  </si>
  <si>
    <t>Выполнение работ по оборудованию контейнерных площадок</t>
  </si>
  <si>
    <t>263480400299048040100100110004399244</t>
  </si>
  <si>
    <t>Поставка контейнеров для твердых бытовых отходов</t>
  </si>
  <si>
    <t>263480400299048040100100120002920244</t>
  </si>
  <si>
    <t>Поставка канцелярских товаров</t>
  </si>
  <si>
    <t>263480400299048040100100020001723244</t>
  </si>
  <si>
    <t>263480400299048040100100040002041244</t>
  </si>
  <si>
    <t>Оказание услуг по организации мероприятий при осуществлении деятельности по обращению с животными без владельцев на территории Добринского муниципального района Липецкой области.</t>
  </si>
  <si>
    <t>263480400299048040100100050007500244</t>
  </si>
  <si>
    <t>75.00</t>
  </si>
  <si>
    <t>263480400299048040100100210002920244</t>
  </si>
  <si>
    <t>263480400299048040100100070004931244</t>
  </si>
  <si>
    <t>ТО сплит систем</t>
  </si>
  <si>
    <t>поставка бумаги для офисной техники</t>
  </si>
  <si>
    <t>263480400645848040100100020009511244</t>
  </si>
  <si>
    <t>263480401202848040100100020001712244</t>
  </si>
  <si>
    <t>17.22</t>
  </si>
  <si>
    <t>МБОУ СШ с.Талицкий Чамлык</t>
  </si>
  <si>
    <t>Отдел культуры Администрации Добринского муниципального округа</t>
  </si>
  <si>
    <t>4804002189</t>
  </si>
  <si>
    <t>Поставка подарочной продукции ко дню района</t>
  </si>
  <si>
    <t>253480400218948040100100040002652244</t>
  </si>
  <si>
    <t>26.52</t>
  </si>
  <si>
    <t>оказание услуг по организации проведения мероприятия к 98 - летию Добринского района (услуги по предоставлению, установке и разборке крытой сценической площадки, видеопроекционного, светового и звукового оборудования, техобслуживание оборудования)</t>
  </si>
  <si>
    <t>253480400218948040100100100009329244</t>
  </si>
  <si>
    <t>1 закупка, относящихся к категории "Прочие"</t>
  </si>
  <si>
    <t>Итого 5 закупок для 5 заказчиков, в т.ч.</t>
  </si>
  <si>
    <t>Поставка подарочной продукции ко дню округа</t>
  </si>
  <si>
    <t>выполнение работ по расширению автоматизированной системы централизованного оповещения в Добринском муниципальном округе Липецкой области</t>
  </si>
  <si>
    <t>Выполнение работ, связанных с осуществлением регулярных перевозок пассажиров и багажа автомобильным транспортом по внутримуниципальным маршрутам по регулируемым тарифам для нужд Добринского муниципального округа Липецкой области</t>
  </si>
  <si>
    <t>263480202386748040100100030003101244</t>
  </si>
  <si>
    <t>Итого 6 закупок для 3 заказчиков, в т.ч.</t>
  </si>
  <si>
    <t>6 закупок, относящиеся к категории "Прочие"</t>
  </si>
  <si>
    <t>Итого 3 закупки для 3 заказчиков, в т.ч.</t>
  </si>
  <si>
    <t>3 закупки, относящиеся к категории "Прочие"</t>
  </si>
  <si>
    <t>Поставка масел</t>
  </si>
  <si>
    <t>Итого 1 закупка для 1 заказчика, в т.ч.</t>
  </si>
  <si>
    <t>Горячие завтраки 1-ое полугодие 2027</t>
  </si>
  <si>
    <t>263480400299048040100100170007500244</t>
  </si>
  <si>
    <t>263480400299048040100100180004931244</t>
  </si>
  <si>
    <t>Питание школьников 2027 год</t>
  </si>
  <si>
    <t>Питание дошкольников 2027 год</t>
  </si>
  <si>
    <t>Услуги по обеспечению учащихся горячим питанием на 1 полугодие 2027года</t>
  </si>
  <si>
    <t>Услуги по обеспечению учащихся горячим питанием на I полугодие 2027 года</t>
  </si>
  <si>
    <t>Услуги школьных столовых и кухонь на 1 пол 2027 г</t>
  </si>
  <si>
    <t>Услуги по обеспечению учащихся горячим питанием на 1 полугодие 2027г.</t>
  </si>
  <si>
    <t>Питание дошкольников первое полугодие  2027 год</t>
  </si>
  <si>
    <t>0,00</t>
  </si>
  <si>
    <t>Услуги по обеспечению учащихся горячим питанием на январь-июнь 2027г.</t>
  </si>
  <si>
    <t>Итого 15 закупок для 11 заказчиков, в т.ч.</t>
  </si>
  <si>
    <t>10 закупок в рамках гос.программы</t>
  </si>
  <si>
    <t>5 закупок, относящаяся к категории "Прочие"</t>
  </si>
  <si>
    <t>5 закупок, относящихся к категории "Прочие"</t>
  </si>
  <si>
    <t>10 закупок, относящаяся к категории "Прочие"</t>
  </si>
  <si>
    <t>Итого 10 закупок для 5 заказчиков, в т.ч.</t>
  </si>
  <si>
    <t>Итого 17 закупок для 13 заказчиков, в т.ч.</t>
  </si>
  <si>
    <t>Отдел культуры администрации  Добринского муниципального округа</t>
  </si>
  <si>
    <t>95.11.</t>
  </si>
  <si>
    <t>Всего 1 закупок</t>
  </si>
  <si>
    <t>Заправка картриджей</t>
  </si>
  <si>
    <t>Государственная программа  "Социальная поддержка граждан, реализация семейно-демографической политики Липецкой области"-</t>
  </si>
  <si>
    <t>Пушкинский ТЭР</t>
  </si>
  <si>
    <t>42.99</t>
  </si>
  <si>
    <t>Дуровский ТЭР</t>
  </si>
  <si>
    <t>Богородицкий ТЭР</t>
  </si>
  <si>
    <t xml:space="preserve"> Строительство малоэтажного жилого комплекса на 13 домов по договору найма жилого помещения в д. Благодать Добринского муниципального района Липецкой области </t>
  </si>
  <si>
    <t>41.20</t>
  </si>
  <si>
    <t>4 закупки в рамках гос.программы</t>
  </si>
  <si>
    <t>Итого 11 закупок для 8 заказчиков, в т.ч.</t>
  </si>
  <si>
    <t>7 закупки,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</si>
  <si>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"Центр компетенции в сфере бухгалтерского учета и
муниципального заказа Добринского муниципального округа" 
по состоянию на 01.01.2026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</si>
  <si>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МКУ "Центр компетенции в сфере бухгалтерского учета и муниципального заказа Добринского муниципального района"                                         Нестерова В.М.</t>
  </si>
  <si>
    <t>ВСЕГО 2026</t>
  </si>
  <si>
    <t>Государственная программа "Развитие транспортной системы Липецкой области"</t>
  </si>
  <si>
    <t>Государственная программа  "Обеспечение населения качественными коммунальными услугами и формирование современной городской среды"</t>
  </si>
  <si>
    <t>Государственная программа  "Комплексное развитие сельских территорий Липецкой области"</t>
  </si>
  <si>
    <t>Государственная программа  "Развитие культуры и туризма в Липецкой области"</t>
  </si>
  <si>
    <t>Государственная программа "Комплексное развитие сельских территорий Липецкой области"</t>
  </si>
  <si>
    <t>Администрация Добринского муниципального округа Липецкой области</t>
  </si>
  <si>
    <t>Выполнение работ по строительству объекта: "Очистные сооружения</t>
  </si>
  <si>
    <t>Благоустройство парка в с. Пушкино</t>
  </si>
  <si>
    <t>Обустройство парка памяти погибших воинов им. Сергея Кабанова с. Дурово (2 этап)</t>
  </si>
  <si>
    <t>Поставка химии для бассейна</t>
  </si>
  <si>
    <t>МБОУ СОШ №2 п. Добринка</t>
  </si>
  <si>
    <t xml:space="preserve">МБОУ СОШ с. Верхняя Матренка </t>
  </si>
  <si>
    <t xml:space="preserve">МБОУ СШ с. Пушкино </t>
  </si>
  <si>
    <t>МБОУ СШ ст. Хворостянка</t>
  </si>
  <si>
    <t>МБОУ СОШ с. Дубовое</t>
  </si>
  <si>
    <t>Отдел ЗАГС и архива Добринского муниципального округа</t>
  </si>
  <si>
    <t xml:space="preserve">МБОУ СОШ с. Дубовое </t>
  </si>
  <si>
    <t>МБОУ СШ с. Пушкино</t>
  </si>
  <si>
    <t>1 закупок, относящаяся к категории "Прочие"</t>
  </si>
  <si>
    <t>24 закупок в рамках гос.программ</t>
  </si>
  <si>
    <t>48 закупок, относящихя к категории "Прочие"</t>
  </si>
  <si>
    <t>Итого 72 закупки для 53 заказчиков, в т.ч.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</si>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</sst>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0.0"/>
    <numFmt numFmtId="166" formatCode="#\ ##0.00"/>
    <numFmt numFmtId="167" formatCode="[$-419]mmmm\ yyyy;@"/>
  </numFmts>
  <fonts count="27" x14ac:knownFonts="1"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2" fontId="10" fillId="0" borderId="38">
      <alignment horizontal="center" vertical="center" shrinkToFit="1"/>
    </xf>
    <xf numFmtId="49" fontId="10" fillId="0" borderId="38">
      <alignment horizontal="center" vertical="center" wrapText="1"/>
    </xf>
    <xf numFmtId="0" fontId="10" fillId="0" borderId="38">
      <alignment horizontal="center" vertical="center" wrapText="1"/>
    </xf>
    <xf numFmtId="2" fontId="10" fillId="0" borderId="38">
      <alignment horizontal="center" vertical="center" wrapText="1"/>
    </xf>
    <xf numFmtId="0" fontId="11" fillId="0" borderId="0"/>
    <xf numFmtId="164" fontId="3" fillId="0" borderId="0" applyFont="0" applyFill="0" applyBorder="0" applyAlignment="0" applyProtection="0"/>
  </cellStyleXfs>
  <cellXfs count="207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4" fontId="16" fillId="3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0" fontId="12" fillId="4" borderId="0" xfId="0" applyFont="1" applyFill="1"/>
    <xf numFmtId="165" fontId="5" fillId="5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5" borderId="6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/>
    <xf numFmtId="0" fontId="12" fillId="0" borderId="0" xfId="0" applyFont="1" applyAlignment="1">
      <alignment horizontal="center" vertical="center"/>
    </xf>
    <xf numFmtId="4" fontId="17" fillId="5" borderId="2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/>
    <xf numFmtId="165" fontId="5" fillId="5" borderId="6" xfId="0" applyNumberFormat="1" applyFont="1" applyFill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right" vertical="center" wrapText="1"/>
    </xf>
    <xf numFmtId="4" fontId="1" fillId="6" borderId="9" xfId="0" applyNumberFormat="1" applyFont="1" applyFill="1" applyBorder="1" applyAlignment="1">
      <alignment horizontal="center" vertical="center" wrapText="1"/>
    </xf>
    <xf numFmtId="4" fontId="12" fillId="6" borderId="9" xfId="0" applyNumberFormat="1" applyFont="1" applyFill="1" applyBorder="1" applyAlignment="1">
      <alignment horizontal="center" vertical="center"/>
    </xf>
    <xf numFmtId="4" fontId="12" fillId="6" borderId="10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4" fontId="21" fillId="3" borderId="2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21" fillId="3" borderId="3" xfId="0" applyNumberFormat="1" applyFont="1" applyFill="1" applyBorder="1" applyAlignment="1">
      <alignment horizontal="center" vertical="center" wrapText="1"/>
    </xf>
    <xf numFmtId="49" fontId="6" fillId="4" borderId="18" xfId="0" applyNumberFormat="1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 wrapText="1"/>
    </xf>
    <xf numFmtId="4" fontId="21" fillId="3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4" fontId="22" fillId="4" borderId="2" xfId="0" applyNumberFormat="1" applyFont="1" applyFill="1" applyBorder="1" applyAlignment="1">
      <alignment horizontal="center" vertical="center" wrapText="1"/>
    </xf>
    <xf numFmtId="49" fontId="22" fillId="4" borderId="6" xfId="0" applyNumberFormat="1" applyFont="1" applyFill="1" applyBorder="1" applyAlignment="1">
      <alignment horizontal="center" vertical="center" wrapText="1"/>
    </xf>
    <xf numFmtId="4" fontId="22" fillId="4" borderId="6" xfId="0" applyNumberFormat="1" applyFont="1" applyFill="1" applyBorder="1" applyAlignment="1">
      <alignment horizontal="center" vertical="center" wrapText="1"/>
    </xf>
    <xf numFmtId="4" fontId="24" fillId="4" borderId="10" xfId="0" applyNumberFormat="1" applyFont="1" applyFill="1" applyBorder="1" applyAlignment="1">
      <alignment horizontal="center" vertical="center" wrapText="1"/>
    </xf>
    <xf numFmtId="4" fontId="24" fillId="4" borderId="5" xfId="0" applyNumberFormat="1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67" fontId="6" fillId="0" borderId="1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" fontId="21" fillId="3" borderId="16" xfId="0" applyNumberFormat="1" applyFont="1" applyFill="1" applyBorder="1" applyAlignment="1">
      <alignment horizontal="center" vertical="center" wrapText="1"/>
    </xf>
    <xf numFmtId="166" fontId="21" fillId="3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21" fillId="3" borderId="17" xfId="0" applyNumberFormat="1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5" fontId="21" fillId="3" borderId="9" xfId="0" applyNumberFormat="1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4" fontId="22" fillId="4" borderId="7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165" fontId="22" fillId="4" borderId="2" xfId="0" applyNumberFormat="1" applyFont="1" applyFill="1" applyBorder="1" applyAlignment="1">
      <alignment horizontal="center" vertical="center" wrapText="1"/>
    </xf>
    <xf numFmtId="165" fontId="25" fillId="4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" fontId="24" fillId="4" borderId="18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49" fontId="22" fillId="4" borderId="19" xfId="0" applyNumberFormat="1" applyFont="1" applyFill="1" applyBorder="1" applyAlignment="1">
      <alignment horizontal="center" vertical="center" wrapText="1"/>
    </xf>
    <xf numFmtId="4" fontId="22" fillId="4" borderId="19" xfId="0" applyNumberFormat="1" applyFont="1" applyFill="1" applyBorder="1" applyAlignment="1">
      <alignment horizontal="center" vertical="center" wrapText="1"/>
    </xf>
    <xf numFmtId="4" fontId="24" fillId="4" borderId="27" xfId="0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49" fontId="6" fillId="4" borderId="17" xfId="0" applyNumberFormat="1" applyFont="1" applyFill="1" applyBorder="1" applyAlignment="1">
      <alignment horizontal="center" vertical="center" wrapText="1"/>
    </xf>
    <xf numFmtId="49" fontId="6" fillId="4" borderId="19" xfId="0" applyNumberFormat="1" applyFont="1" applyFill="1" applyBorder="1" applyAlignment="1">
      <alignment horizontal="center" vertical="center" wrapText="1"/>
    </xf>
    <xf numFmtId="165" fontId="6" fillId="4" borderId="19" xfId="0" applyNumberFormat="1" applyFont="1" applyFill="1" applyBorder="1" applyAlignment="1">
      <alignment horizontal="center" vertical="center" wrapText="1"/>
    </xf>
    <xf numFmtId="4" fontId="6" fillId="4" borderId="19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49" fontId="22" fillId="4" borderId="17" xfId="0" applyNumberFormat="1" applyFont="1" applyFill="1" applyBorder="1" applyAlignment="1">
      <alignment horizontal="center" vertical="center" wrapText="1"/>
    </xf>
    <xf numFmtId="4" fontId="22" fillId="4" borderId="17" xfId="0" applyNumberFormat="1" applyFont="1" applyFill="1" applyBorder="1" applyAlignment="1">
      <alignment horizontal="center" vertical="center" wrapText="1"/>
    </xf>
    <xf numFmtId="4" fontId="6" fillId="0" borderId="28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9" fontId="21" fillId="3" borderId="17" xfId="0" applyNumberFormat="1" applyFont="1" applyFill="1" applyBorder="1" applyAlignment="1">
      <alignment horizontal="center" vertical="center" wrapText="1"/>
    </xf>
    <xf numFmtId="4" fontId="21" fillId="3" borderId="28" xfId="0" applyNumberFormat="1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49" fontId="6" fillId="4" borderId="17" xfId="0" applyNumberFormat="1" applyFont="1" applyFill="1" applyBorder="1" applyAlignment="1">
      <alignment horizontal="center" vertical="center"/>
    </xf>
    <xf numFmtId="4" fontId="22" fillId="4" borderId="3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4" fontId="21" fillId="4" borderId="3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8" xfId="0" applyNumberFormat="1" applyFont="1" applyFill="1" applyBorder="1" applyAlignment="1">
      <alignment horizontal="center" vertical="center" wrapText="1"/>
    </xf>
    <xf numFmtId="49" fontId="6" fillId="4" borderId="26" xfId="0" applyNumberFormat="1" applyFont="1" applyFill="1" applyBorder="1" applyAlignment="1">
      <alignment horizontal="center" vertical="center" wrapText="1"/>
    </xf>
    <xf numFmtId="49" fontId="6" fillId="4" borderId="28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12" fillId="7" borderId="0" xfId="0" applyFont="1" applyFill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32" xfId="0" applyBorder="1"/>
    <xf numFmtId="4" fontId="23" fillId="0" borderId="0" xfId="0" applyNumberFormat="1" applyFont="1" applyAlignment="1">
      <alignment horizontal="left" vertical="center" wrapText="1"/>
    </xf>
    <xf numFmtId="0" fontId="0" fillId="0" borderId="0" xfId="0" applyAlignment="1"/>
    <xf numFmtId="0" fontId="17" fillId="5" borderId="12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4" fontId="17" fillId="5" borderId="12" xfId="0" applyNumberFormat="1" applyFont="1" applyFill="1" applyBorder="1" applyAlignment="1">
      <alignment horizontal="center" vertical="center" wrapText="1"/>
    </xf>
    <xf numFmtId="4" fontId="17" fillId="5" borderId="14" xfId="0" applyNumberFormat="1" applyFont="1" applyFill="1" applyBorder="1" applyAlignment="1">
      <alignment horizontal="center" vertical="center" wrapText="1"/>
    </xf>
    <xf numFmtId="165" fontId="5" fillId="5" borderId="29" xfId="0" applyNumberFormat="1" applyFont="1" applyFill="1" applyBorder="1" applyAlignment="1">
      <alignment horizontal="left" vertical="center" wrapText="1"/>
    </xf>
    <xf numFmtId="165" fontId="5" fillId="5" borderId="30" xfId="0" applyNumberFormat="1" applyFont="1" applyFill="1" applyBorder="1" applyAlignment="1">
      <alignment horizontal="left" vertical="center" wrapText="1"/>
    </xf>
    <xf numFmtId="4" fontId="17" fillId="5" borderId="34" xfId="0" applyNumberFormat="1" applyFont="1" applyFill="1" applyBorder="1" applyAlignment="1">
      <alignment horizontal="center" vertical="center" wrapText="1"/>
    </xf>
    <xf numFmtId="4" fontId="17" fillId="5" borderId="35" xfId="0" applyNumberFormat="1" applyFont="1" applyFill="1" applyBorder="1" applyAlignment="1">
      <alignment horizontal="center" vertical="center" wrapText="1"/>
    </xf>
    <xf numFmtId="4" fontId="17" fillId="5" borderId="36" xfId="0" applyNumberFormat="1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left" vertical="center" wrapText="1"/>
    </xf>
    <xf numFmtId="0" fontId="18" fillId="6" borderId="9" xfId="0" applyFont="1" applyFill="1" applyBorder="1" applyAlignment="1">
      <alignment horizontal="left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17" fillId="5" borderId="13" xfId="0" applyNumberFormat="1" applyFont="1" applyFill="1" applyBorder="1" applyAlignment="1">
      <alignment horizontal="center" vertical="center" wrapText="1"/>
    </xf>
    <xf numFmtId="4" fontId="17" fillId="5" borderId="20" xfId="0" applyNumberFormat="1" applyFont="1" applyFill="1" applyBorder="1" applyAlignment="1">
      <alignment horizontal="center" vertical="center" wrapText="1"/>
    </xf>
    <xf numFmtId="49" fontId="17" fillId="5" borderId="12" xfId="0" applyNumberFormat="1" applyFont="1" applyFill="1" applyBorder="1" applyAlignment="1">
      <alignment horizontal="center" vertical="center" wrapText="1"/>
    </xf>
    <xf numFmtId="49" fontId="17" fillId="5" borderId="14" xfId="0" applyNumberFormat="1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5" fontId="6" fillId="4" borderId="12" xfId="0" applyNumberFormat="1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</cellXfs>
  <cellStyles count="7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8"/>
  <sheetViews>
    <sheetView tabSelected="1" zoomScale="50" zoomScaleNormal="50" zoomScaleSheetLayoutView="40" workbookViewId="0">
      <pane ySplit="4" topLeftCell="A5" activePane="bottomLeft" state="frozen"/>
      <selection pane="bottomLeft" activeCell="E189" sqref="E189"/>
    </sheetView>
  </sheetViews>
  <sheetFormatPr defaultRowHeight="15" x14ac:dyDescent="0.25"/>
  <cols>
    <col min="1" max="1" width="9.140625" style="26"/>
    <col min="2" max="2" width="41.42578125" style="5" customWidth="1"/>
    <col min="3" max="3" width="21.5703125" style="5" customWidth="1"/>
    <col min="4" max="4" width="74" style="26" customWidth="1"/>
    <col min="5" max="6" width="30.85546875" style="26" customWidth="1"/>
    <col min="7" max="7" width="41.85546875" style="2" customWidth="1"/>
    <col min="8" max="8" width="55.28515625" style="3" customWidth="1"/>
    <col min="9" max="9" width="37.5703125" style="26" customWidth="1"/>
    <col min="10" max="15" width="36.7109375" style="4" customWidth="1"/>
    <col min="16" max="16" width="28.28515625" style="4" hidden="1" customWidth="1"/>
    <col min="17" max="17" width="27.42578125" style="4" customWidth="1"/>
    <col min="18" max="18" width="16.28515625" style="1" bestFit="1" customWidth="1"/>
    <col min="19" max="16384" width="9.140625" style="1"/>
  </cols>
  <sheetData>
    <row r="1" spans="1:17" ht="108" customHeight="1" x14ac:dyDescent="0.25">
      <c r="M1" s="64"/>
      <c r="N1" s="165" t="s">
        <v>207</v>
      </c>
      <c r="O1" s="166"/>
      <c r="P1" s="166"/>
      <c r="Q1" s="166"/>
    </row>
    <row r="2" spans="1:17" ht="169.5" customHeight="1" thickBot="1" x14ac:dyDescent="0.3">
      <c r="A2" s="169" t="s">
        <v>206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17" ht="67.900000000000006" customHeight="1" x14ac:dyDescent="0.25">
      <c r="A3" s="191" t="s">
        <v>0</v>
      </c>
      <c r="B3" s="167" t="s">
        <v>1</v>
      </c>
      <c r="C3" s="167" t="s">
        <v>9</v>
      </c>
      <c r="D3" s="167" t="s">
        <v>16</v>
      </c>
      <c r="E3" s="167" t="s">
        <v>2</v>
      </c>
      <c r="F3" s="167" t="s">
        <v>6</v>
      </c>
      <c r="G3" s="167" t="s">
        <v>7</v>
      </c>
      <c r="H3" s="189" t="s">
        <v>3</v>
      </c>
      <c r="I3" s="167" t="s">
        <v>4</v>
      </c>
      <c r="J3" s="170" t="s">
        <v>5</v>
      </c>
      <c r="K3" s="174" t="s">
        <v>15</v>
      </c>
      <c r="L3" s="175"/>
      <c r="M3" s="175"/>
      <c r="N3" s="175"/>
      <c r="O3" s="176"/>
      <c r="P3" s="170" t="s">
        <v>8</v>
      </c>
      <c r="Q3" s="187" t="s">
        <v>17</v>
      </c>
    </row>
    <row r="4" spans="1:17" ht="139.15" customHeight="1" thickBot="1" x14ac:dyDescent="0.3">
      <c r="A4" s="192"/>
      <c r="B4" s="168"/>
      <c r="C4" s="168"/>
      <c r="D4" s="168"/>
      <c r="E4" s="168"/>
      <c r="F4" s="168"/>
      <c r="G4" s="168"/>
      <c r="H4" s="190"/>
      <c r="I4" s="168"/>
      <c r="J4" s="171"/>
      <c r="K4" s="27" t="s">
        <v>12</v>
      </c>
      <c r="L4" s="27" t="s">
        <v>13</v>
      </c>
      <c r="M4" s="27" t="s">
        <v>48</v>
      </c>
      <c r="N4" s="27" t="s">
        <v>49</v>
      </c>
      <c r="O4" s="27" t="s">
        <v>14</v>
      </c>
      <c r="P4" s="171"/>
      <c r="Q4" s="188"/>
    </row>
    <row r="5" spans="1:17" s="161" customFormat="1" ht="60" customHeight="1" thickBot="1" x14ac:dyDescent="0.3">
      <c r="A5" s="177" t="s">
        <v>231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9"/>
    </row>
    <row r="6" spans="1:17" s="45" customFormat="1" ht="108.75" customHeight="1" thickBot="1" x14ac:dyDescent="0.3">
      <c r="A6" s="82">
        <v>1</v>
      </c>
      <c r="B6" s="50" t="s">
        <v>154</v>
      </c>
      <c r="C6" s="50">
        <v>4804002189</v>
      </c>
      <c r="D6" s="50" t="s">
        <v>71</v>
      </c>
      <c r="E6" s="50" t="s">
        <v>20</v>
      </c>
      <c r="F6" s="50" t="s">
        <v>20</v>
      </c>
      <c r="G6" s="50" t="s">
        <v>20</v>
      </c>
      <c r="H6" s="78" t="s">
        <v>20</v>
      </c>
      <c r="I6" s="78" t="s">
        <v>56</v>
      </c>
      <c r="J6" s="79">
        <v>1478680</v>
      </c>
      <c r="K6" s="79">
        <f>SUM(L6:O6)</f>
        <v>1478680</v>
      </c>
      <c r="L6" s="79">
        <v>0</v>
      </c>
      <c r="M6" s="79">
        <v>0</v>
      </c>
      <c r="N6" s="79">
        <v>1478680</v>
      </c>
      <c r="O6" s="79">
        <v>0</v>
      </c>
      <c r="P6" s="79" t="s">
        <v>22</v>
      </c>
      <c r="Q6" s="111" t="s">
        <v>41</v>
      </c>
    </row>
    <row r="7" spans="1:17" s="23" customFormat="1" ht="32.25" customHeight="1" thickBot="1" x14ac:dyDescent="0.35">
      <c r="A7" s="172" t="s">
        <v>19</v>
      </c>
      <c r="B7" s="173"/>
      <c r="C7" s="29"/>
      <c r="D7" s="29"/>
      <c r="E7" s="22"/>
      <c r="F7" s="22"/>
      <c r="G7" s="22"/>
      <c r="H7" s="22"/>
      <c r="I7" s="22"/>
      <c r="J7" s="24">
        <f>SUM(J6)</f>
        <v>1478680</v>
      </c>
      <c r="K7" s="24">
        <f t="shared" ref="K7:O7" si="0">SUM(K6)</f>
        <v>1478680</v>
      </c>
      <c r="L7" s="24">
        <f t="shared" si="0"/>
        <v>0</v>
      </c>
      <c r="M7" s="24">
        <f t="shared" si="0"/>
        <v>0</v>
      </c>
      <c r="N7" s="24">
        <f t="shared" si="0"/>
        <v>1478680</v>
      </c>
      <c r="O7" s="24">
        <f t="shared" si="0"/>
        <v>0</v>
      </c>
      <c r="P7" s="28"/>
      <c r="Q7" s="25"/>
    </row>
    <row r="8" spans="1:17" ht="47.25" customHeight="1" x14ac:dyDescent="0.25">
      <c r="A8" s="180" t="s">
        <v>99</v>
      </c>
      <c r="B8" s="181"/>
      <c r="C8" s="181"/>
      <c r="D8" s="181"/>
      <c r="E8" s="32"/>
      <c r="F8" s="32"/>
      <c r="G8" s="32"/>
      <c r="H8" s="33"/>
      <c r="I8" s="33"/>
      <c r="J8" s="34">
        <f>J7</f>
        <v>1478680</v>
      </c>
      <c r="K8" s="34">
        <f t="shared" ref="K8:O8" si="1">K7</f>
        <v>1478680</v>
      </c>
      <c r="L8" s="34">
        <f t="shared" si="1"/>
        <v>0</v>
      </c>
      <c r="M8" s="34">
        <f t="shared" si="1"/>
        <v>0</v>
      </c>
      <c r="N8" s="34">
        <f t="shared" si="1"/>
        <v>1478680</v>
      </c>
      <c r="O8" s="34">
        <f t="shared" si="1"/>
        <v>0</v>
      </c>
      <c r="P8" s="35"/>
      <c r="Q8" s="36"/>
    </row>
    <row r="9" spans="1:17" ht="47.25" customHeight="1" x14ac:dyDescent="0.25">
      <c r="A9" s="7" t="s">
        <v>44</v>
      </c>
      <c r="B9" s="8"/>
      <c r="C9" s="11"/>
      <c r="D9" s="8"/>
      <c r="E9" s="8"/>
      <c r="F9" s="8"/>
      <c r="G9" s="8"/>
      <c r="H9" s="8"/>
      <c r="I9" s="8"/>
      <c r="J9" s="12">
        <f>0</f>
        <v>0</v>
      </c>
      <c r="K9" s="12">
        <f>0</f>
        <v>0</v>
      </c>
      <c r="L9" s="12">
        <f>0</f>
        <v>0</v>
      </c>
      <c r="M9" s="12">
        <f>0</f>
        <v>0</v>
      </c>
      <c r="N9" s="12">
        <f>0</f>
        <v>0</v>
      </c>
      <c r="O9" s="12">
        <f>0</f>
        <v>0</v>
      </c>
      <c r="P9" s="15"/>
      <c r="Q9" s="17"/>
    </row>
    <row r="10" spans="1:17" ht="47.25" customHeight="1" x14ac:dyDescent="0.25">
      <c r="A10" s="9" t="s">
        <v>61</v>
      </c>
      <c r="B10" s="10"/>
      <c r="C10" s="13"/>
      <c r="D10" s="10"/>
      <c r="E10" s="10"/>
      <c r="F10" s="10"/>
      <c r="G10" s="10"/>
      <c r="H10" s="10"/>
      <c r="I10" s="10"/>
      <c r="J10" s="14">
        <f>0</f>
        <v>0</v>
      </c>
      <c r="K10" s="14">
        <f>0</f>
        <v>0</v>
      </c>
      <c r="L10" s="14">
        <f>0</f>
        <v>0</v>
      </c>
      <c r="M10" s="14">
        <f>0</f>
        <v>0</v>
      </c>
      <c r="N10" s="14">
        <f>0</f>
        <v>0</v>
      </c>
      <c r="O10" s="14">
        <f>0</f>
        <v>0</v>
      </c>
      <c r="P10" s="16"/>
      <c r="Q10" s="18"/>
    </row>
    <row r="11" spans="1:17" ht="47.25" customHeight="1" thickBot="1" x14ac:dyDescent="0.3">
      <c r="A11" s="42" t="s">
        <v>161</v>
      </c>
      <c r="B11" s="43"/>
      <c r="C11" s="43"/>
      <c r="D11" s="43"/>
      <c r="E11" s="43"/>
      <c r="F11" s="43"/>
      <c r="G11" s="43"/>
      <c r="H11" s="43"/>
      <c r="I11" s="43"/>
      <c r="J11" s="44">
        <f>J6</f>
        <v>1478680</v>
      </c>
      <c r="K11" s="44">
        <f t="shared" ref="K11:O11" si="2">K6</f>
        <v>1478680</v>
      </c>
      <c r="L11" s="44">
        <f t="shared" si="2"/>
        <v>0</v>
      </c>
      <c r="M11" s="44">
        <f t="shared" si="2"/>
        <v>0</v>
      </c>
      <c r="N11" s="44">
        <f t="shared" si="2"/>
        <v>1478680</v>
      </c>
      <c r="O11" s="44">
        <f t="shared" si="2"/>
        <v>0</v>
      </c>
      <c r="P11" s="19"/>
      <c r="Q11" s="20"/>
    </row>
    <row r="12" spans="1:17" s="161" customFormat="1" ht="60" customHeight="1" thickBot="1" x14ac:dyDescent="0.3">
      <c r="A12" s="177" t="s">
        <v>232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9"/>
    </row>
    <row r="13" spans="1:17" s="45" customFormat="1" ht="108.75" customHeight="1" thickBot="1" x14ac:dyDescent="0.3">
      <c r="A13" s="82">
        <v>1</v>
      </c>
      <c r="B13" s="50" t="s">
        <v>104</v>
      </c>
      <c r="C13" s="50">
        <v>4802009397</v>
      </c>
      <c r="D13" s="50" t="s">
        <v>105</v>
      </c>
      <c r="E13" s="50" t="s">
        <v>20</v>
      </c>
      <c r="F13" s="50" t="s">
        <v>20</v>
      </c>
      <c r="G13" s="50" t="s">
        <v>20</v>
      </c>
      <c r="H13" s="78" t="s">
        <v>20</v>
      </c>
      <c r="I13" s="78" t="s">
        <v>106</v>
      </c>
      <c r="J13" s="79">
        <v>1000000</v>
      </c>
      <c r="K13" s="79">
        <f>L13+M13+N13+O13</f>
        <v>1000000</v>
      </c>
      <c r="L13" s="79">
        <v>0</v>
      </c>
      <c r="M13" s="79">
        <v>0</v>
      </c>
      <c r="N13" s="79">
        <v>1000000</v>
      </c>
      <c r="O13" s="79">
        <v>0</v>
      </c>
      <c r="P13" s="79" t="s">
        <v>18</v>
      </c>
      <c r="Q13" s="111" t="s">
        <v>41</v>
      </c>
    </row>
    <row r="14" spans="1:17" s="23" customFormat="1" ht="32.25" customHeight="1" thickBot="1" x14ac:dyDescent="0.35">
      <c r="A14" s="172" t="s">
        <v>19</v>
      </c>
      <c r="B14" s="173"/>
      <c r="C14" s="29"/>
      <c r="D14" s="29"/>
      <c r="E14" s="22"/>
      <c r="F14" s="22"/>
      <c r="G14" s="22"/>
      <c r="H14" s="22"/>
      <c r="I14" s="22"/>
      <c r="J14" s="24">
        <f>J13</f>
        <v>1000000</v>
      </c>
      <c r="K14" s="24">
        <f t="shared" ref="K14:O14" si="3">K13</f>
        <v>1000000</v>
      </c>
      <c r="L14" s="24">
        <f t="shared" si="3"/>
        <v>0</v>
      </c>
      <c r="M14" s="24">
        <f t="shared" si="3"/>
        <v>0</v>
      </c>
      <c r="N14" s="24">
        <f t="shared" si="3"/>
        <v>1000000</v>
      </c>
      <c r="O14" s="24">
        <f t="shared" si="3"/>
        <v>0</v>
      </c>
      <c r="P14" s="28"/>
      <c r="Q14" s="25"/>
    </row>
    <row r="15" spans="1:17" s="45" customFormat="1" ht="108.75" customHeight="1" thickBot="1" x14ac:dyDescent="0.3">
      <c r="A15" s="82">
        <v>1</v>
      </c>
      <c r="B15" s="50" t="s">
        <v>108</v>
      </c>
      <c r="C15" s="50">
        <v>4802014485</v>
      </c>
      <c r="D15" s="50" t="s">
        <v>109</v>
      </c>
      <c r="E15" s="50" t="s">
        <v>20</v>
      </c>
      <c r="F15" s="50" t="s">
        <v>20</v>
      </c>
      <c r="G15" s="50" t="s">
        <v>20</v>
      </c>
      <c r="H15" s="78" t="s">
        <v>20</v>
      </c>
      <c r="I15" s="78" t="s">
        <v>107</v>
      </c>
      <c r="J15" s="79">
        <f>K15</f>
        <v>100000</v>
      </c>
      <c r="K15" s="79">
        <f>L15+M15+N15+O15</f>
        <v>100000</v>
      </c>
      <c r="L15" s="79">
        <v>0</v>
      </c>
      <c r="M15" s="79">
        <v>0</v>
      </c>
      <c r="N15" s="79">
        <v>100000</v>
      </c>
      <c r="O15" s="79">
        <v>0</v>
      </c>
      <c r="P15" s="79" t="s">
        <v>18</v>
      </c>
      <c r="Q15" s="111" t="s">
        <v>41</v>
      </c>
    </row>
    <row r="16" spans="1:17" s="23" customFormat="1" ht="32.25" customHeight="1" thickBot="1" x14ac:dyDescent="0.35">
      <c r="A16" s="172" t="s">
        <v>19</v>
      </c>
      <c r="B16" s="173"/>
      <c r="C16" s="29"/>
      <c r="D16" s="29"/>
      <c r="E16" s="22"/>
      <c r="F16" s="22"/>
      <c r="G16" s="22"/>
      <c r="H16" s="22"/>
      <c r="I16" s="22"/>
      <c r="J16" s="24">
        <f>J15</f>
        <v>100000</v>
      </c>
      <c r="K16" s="24">
        <f t="shared" ref="K16:O16" si="4">K15</f>
        <v>100000</v>
      </c>
      <c r="L16" s="24">
        <f t="shared" si="4"/>
        <v>0</v>
      </c>
      <c r="M16" s="24">
        <f t="shared" si="4"/>
        <v>0</v>
      </c>
      <c r="N16" s="24">
        <f t="shared" si="4"/>
        <v>100000</v>
      </c>
      <c r="O16" s="24">
        <f t="shared" si="4"/>
        <v>0</v>
      </c>
      <c r="P16" s="28"/>
      <c r="Q16" s="25"/>
    </row>
    <row r="17" spans="1:17" s="51" customFormat="1" ht="109.5" customHeight="1" x14ac:dyDescent="0.3">
      <c r="A17" s="86">
        <v>1</v>
      </c>
      <c r="B17" s="182" t="s">
        <v>214</v>
      </c>
      <c r="C17" s="182">
        <v>4804002990</v>
      </c>
      <c r="D17" s="76" t="s">
        <v>80</v>
      </c>
      <c r="E17" s="76" t="s">
        <v>20</v>
      </c>
      <c r="F17" s="76" t="s">
        <v>20</v>
      </c>
      <c r="G17" s="76" t="s">
        <v>20</v>
      </c>
      <c r="H17" s="71" t="s">
        <v>130</v>
      </c>
      <c r="I17" s="76" t="s">
        <v>81</v>
      </c>
      <c r="J17" s="77">
        <f>K17</f>
        <v>30795682.760000002</v>
      </c>
      <c r="K17" s="77">
        <f>L17+M17+N17+O17</f>
        <v>30795682.760000002</v>
      </c>
      <c r="L17" s="77">
        <v>0</v>
      </c>
      <c r="M17" s="77">
        <v>0</v>
      </c>
      <c r="N17" s="77">
        <v>30795682.760000002</v>
      </c>
      <c r="O17" s="77">
        <v>0</v>
      </c>
      <c r="P17" s="77" t="s">
        <v>18</v>
      </c>
      <c r="Q17" s="142" t="s">
        <v>72</v>
      </c>
    </row>
    <row r="18" spans="1:17" s="51" customFormat="1" ht="109.5" customHeight="1" x14ac:dyDescent="0.3">
      <c r="A18" s="86">
        <v>2</v>
      </c>
      <c r="B18" s="183"/>
      <c r="C18" s="183"/>
      <c r="D18" s="48" t="s">
        <v>80</v>
      </c>
      <c r="E18" s="48" t="s">
        <v>20</v>
      </c>
      <c r="F18" s="48" t="s">
        <v>20</v>
      </c>
      <c r="G18" s="48" t="s">
        <v>209</v>
      </c>
      <c r="H18" s="49" t="s">
        <v>131</v>
      </c>
      <c r="I18" s="48" t="s">
        <v>81</v>
      </c>
      <c r="J18" s="47">
        <f>K18</f>
        <v>31146242.960000001</v>
      </c>
      <c r="K18" s="47">
        <f>L18+M18+N18+O18</f>
        <v>31146242.960000001</v>
      </c>
      <c r="L18" s="47">
        <v>0</v>
      </c>
      <c r="M18" s="47">
        <v>29259868.609999999</v>
      </c>
      <c r="N18" s="47">
        <v>1886374.35</v>
      </c>
      <c r="O18" s="47">
        <v>0</v>
      </c>
      <c r="P18" s="47" t="s">
        <v>18</v>
      </c>
      <c r="Q18" s="69" t="s">
        <v>72</v>
      </c>
    </row>
    <row r="19" spans="1:17" s="51" customFormat="1" ht="109.5" customHeight="1" x14ac:dyDescent="0.3">
      <c r="A19" s="86">
        <v>3</v>
      </c>
      <c r="B19" s="183"/>
      <c r="C19" s="183"/>
      <c r="D19" s="76" t="s">
        <v>132</v>
      </c>
      <c r="E19" s="76" t="s">
        <v>20</v>
      </c>
      <c r="F19" s="76" t="s">
        <v>20</v>
      </c>
      <c r="G19" s="76" t="s">
        <v>20</v>
      </c>
      <c r="H19" s="71" t="s">
        <v>133</v>
      </c>
      <c r="I19" s="76" t="s">
        <v>81</v>
      </c>
      <c r="J19" s="77">
        <f>K19</f>
        <v>500000</v>
      </c>
      <c r="K19" s="77">
        <f>L19+M19+N19+O19</f>
        <v>500000</v>
      </c>
      <c r="L19" s="77">
        <v>0</v>
      </c>
      <c r="M19" s="77">
        <v>0</v>
      </c>
      <c r="N19" s="77">
        <v>500000</v>
      </c>
      <c r="O19" s="77">
        <v>0</v>
      </c>
      <c r="P19" s="77" t="s">
        <v>18</v>
      </c>
      <c r="Q19" s="142" t="s">
        <v>72</v>
      </c>
    </row>
    <row r="20" spans="1:17" s="51" customFormat="1" ht="109.5" customHeight="1" thickBot="1" x14ac:dyDescent="0.35">
      <c r="A20" s="86">
        <v>4</v>
      </c>
      <c r="B20" s="183"/>
      <c r="C20" s="183"/>
      <c r="D20" s="48" t="s">
        <v>215</v>
      </c>
      <c r="E20" s="48" t="s">
        <v>20</v>
      </c>
      <c r="F20" s="48" t="s">
        <v>20</v>
      </c>
      <c r="G20" s="48" t="s">
        <v>210</v>
      </c>
      <c r="H20" s="49" t="s">
        <v>134</v>
      </c>
      <c r="I20" s="48" t="s">
        <v>84</v>
      </c>
      <c r="J20" s="47">
        <f>K20</f>
        <v>49346175.769999996</v>
      </c>
      <c r="K20" s="47">
        <f>L20+M20+N20+O20</f>
        <v>49346175.769999996</v>
      </c>
      <c r="L20" s="47">
        <v>0</v>
      </c>
      <c r="M20" s="47">
        <v>46878866.979999997</v>
      </c>
      <c r="N20" s="47">
        <v>2467308.79</v>
      </c>
      <c r="O20" s="47">
        <v>0</v>
      </c>
      <c r="P20" s="47" t="s">
        <v>18</v>
      </c>
      <c r="Q20" s="98" t="s">
        <v>41</v>
      </c>
    </row>
    <row r="21" spans="1:17" s="23" customFormat="1" ht="32.25" customHeight="1" thickBot="1" x14ac:dyDescent="0.35">
      <c r="A21" s="172" t="s">
        <v>43</v>
      </c>
      <c r="B21" s="173"/>
      <c r="C21" s="29"/>
      <c r="D21" s="29"/>
      <c r="E21" s="22"/>
      <c r="F21" s="22"/>
      <c r="G21" s="22"/>
      <c r="H21" s="22"/>
      <c r="I21" s="22"/>
      <c r="J21" s="24">
        <f>SUM(J17:J20)</f>
        <v>111788101.48999999</v>
      </c>
      <c r="K21" s="24">
        <f t="shared" ref="K21:O21" si="5">SUM(K17:K20)</f>
        <v>111788101.48999999</v>
      </c>
      <c r="L21" s="24">
        <f t="shared" si="5"/>
        <v>0</v>
      </c>
      <c r="M21" s="24">
        <f t="shared" si="5"/>
        <v>76138735.590000004</v>
      </c>
      <c r="N21" s="24">
        <f t="shared" si="5"/>
        <v>35649365.900000006</v>
      </c>
      <c r="O21" s="24">
        <f t="shared" si="5"/>
        <v>0</v>
      </c>
      <c r="P21" s="28"/>
      <c r="Q21" s="25"/>
    </row>
    <row r="22" spans="1:17" s="46" customFormat="1" ht="108.75" customHeight="1" thickBot="1" x14ac:dyDescent="0.35">
      <c r="A22" s="38">
        <v>1</v>
      </c>
      <c r="B22" s="53" t="s">
        <v>42</v>
      </c>
      <c r="C22" s="53">
        <v>4804006458</v>
      </c>
      <c r="D22" s="66" t="s">
        <v>73</v>
      </c>
      <c r="E22" s="37" t="s">
        <v>20</v>
      </c>
      <c r="F22" s="37" t="s">
        <v>20</v>
      </c>
      <c r="G22" s="37" t="s">
        <v>20</v>
      </c>
      <c r="H22" s="71" t="s">
        <v>150</v>
      </c>
      <c r="I22" s="76" t="s">
        <v>54</v>
      </c>
      <c r="J22" s="77">
        <v>35000</v>
      </c>
      <c r="K22" s="77">
        <f>SUM(L22:O22)</f>
        <v>35000</v>
      </c>
      <c r="L22" s="77">
        <v>0</v>
      </c>
      <c r="M22" s="77">
        <v>0</v>
      </c>
      <c r="N22" s="77">
        <v>35000</v>
      </c>
      <c r="O22" s="77">
        <v>0</v>
      </c>
      <c r="P22" s="77" t="s">
        <v>18</v>
      </c>
      <c r="Q22" s="150" t="s">
        <v>26</v>
      </c>
    </row>
    <row r="23" spans="1:17" s="23" customFormat="1" ht="32.25" customHeight="1" thickBot="1" x14ac:dyDescent="0.35">
      <c r="A23" s="172" t="s">
        <v>19</v>
      </c>
      <c r="B23" s="173"/>
      <c r="C23" s="29"/>
      <c r="D23" s="29"/>
      <c r="E23" s="22"/>
      <c r="F23" s="22"/>
      <c r="G23" s="22"/>
      <c r="H23" s="22"/>
      <c r="I23" s="22"/>
      <c r="J23" s="24">
        <f>J22</f>
        <v>35000</v>
      </c>
      <c r="K23" s="24">
        <f t="shared" ref="K23:O23" si="6">K22</f>
        <v>35000</v>
      </c>
      <c r="L23" s="24">
        <f t="shared" si="6"/>
        <v>0</v>
      </c>
      <c r="M23" s="24">
        <f t="shared" si="6"/>
        <v>0</v>
      </c>
      <c r="N23" s="24">
        <f t="shared" si="6"/>
        <v>35000</v>
      </c>
      <c r="O23" s="24">
        <f t="shared" si="6"/>
        <v>0</v>
      </c>
      <c r="P23" s="28"/>
      <c r="Q23" s="25"/>
    </row>
    <row r="24" spans="1:17" s="46" customFormat="1" ht="109.5" customHeight="1" thickBot="1" x14ac:dyDescent="0.35">
      <c r="A24" s="38">
        <v>1</v>
      </c>
      <c r="B24" s="53" t="s">
        <v>197</v>
      </c>
      <c r="C24" s="53">
        <v>4802015908</v>
      </c>
      <c r="D24" s="48" t="s">
        <v>216</v>
      </c>
      <c r="E24" s="48" t="s">
        <v>20</v>
      </c>
      <c r="F24" s="48" t="s">
        <v>20</v>
      </c>
      <c r="G24" s="48" t="s">
        <v>211</v>
      </c>
      <c r="H24" s="49" t="s">
        <v>20</v>
      </c>
      <c r="I24" s="48" t="s">
        <v>198</v>
      </c>
      <c r="J24" s="47">
        <f>K24</f>
        <v>3999586.3599999994</v>
      </c>
      <c r="K24" s="47">
        <f>SUM(L24:O24)</f>
        <v>3999586.3599999994</v>
      </c>
      <c r="L24" s="47">
        <v>2420349.69</v>
      </c>
      <c r="M24" s="47">
        <v>239375.24</v>
      </c>
      <c r="N24" s="47">
        <v>139985.51999999999</v>
      </c>
      <c r="O24" s="47">
        <v>1199875.9099999999</v>
      </c>
      <c r="P24" s="47" t="s">
        <v>18</v>
      </c>
      <c r="Q24" s="69" t="s">
        <v>26</v>
      </c>
    </row>
    <row r="25" spans="1:17" s="23" customFormat="1" ht="32.25" customHeight="1" thickBot="1" x14ac:dyDescent="0.35">
      <c r="A25" s="172" t="s">
        <v>19</v>
      </c>
      <c r="B25" s="173"/>
      <c r="C25" s="29"/>
      <c r="D25" s="29"/>
      <c r="E25" s="22"/>
      <c r="F25" s="22"/>
      <c r="G25" s="22"/>
      <c r="H25" s="22"/>
      <c r="I25" s="22"/>
      <c r="J25" s="24">
        <f>J24</f>
        <v>3999586.3599999994</v>
      </c>
      <c r="K25" s="24">
        <f t="shared" ref="K25:O25" si="7">K24</f>
        <v>3999586.3599999994</v>
      </c>
      <c r="L25" s="24">
        <f t="shared" si="7"/>
        <v>2420349.69</v>
      </c>
      <c r="M25" s="24">
        <f t="shared" si="7"/>
        <v>239375.24</v>
      </c>
      <c r="N25" s="24">
        <f t="shared" si="7"/>
        <v>139985.51999999999</v>
      </c>
      <c r="O25" s="24">
        <f t="shared" si="7"/>
        <v>1199875.9099999999</v>
      </c>
      <c r="P25" s="28"/>
      <c r="Q25" s="25"/>
    </row>
    <row r="26" spans="1:17" s="46" customFormat="1" ht="109.5" customHeight="1" thickBot="1" x14ac:dyDescent="0.35">
      <c r="A26" s="38">
        <v>1</v>
      </c>
      <c r="B26" s="53" t="s">
        <v>199</v>
      </c>
      <c r="C26" s="53">
        <v>4802015834</v>
      </c>
      <c r="D26" s="48" t="s">
        <v>217</v>
      </c>
      <c r="E26" s="48" t="s">
        <v>20</v>
      </c>
      <c r="F26" s="48" t="s">
        <v>20</v>
      </c>
      <c r="G26" s="48" t="s">
        <v>212</v>
      </c>
      <c r="H26" s="49" t="s">
        <v>20</v>
      </c>
      <c r="I26" s="48" t="s">
        <v>198</v>
      </c>
      <c r="J26" s="47">
        <f>K26</f>
        <v>3725515.06</v>
      </c>
      <c r="K26" s="47">
        <f>SUM(L26:O26)</f>
        <v>3725515.06</v>
      </c>
      <c r="L26" s="47">
        <v>2254495.4300000002</v>
      </c>
      <c r="M26" s="47">
        <v>222972.08</v>
      </c>
      <c r="N26" s="47">
        <v>130393.03</v>
      </c>
      <c r="O26" s="47">
        <v>1117654.52</v>
      </c>
      <c r="P26" s="47" t="s">
        <v>18</v>
      </c>
      <c r="Q26" s="69" t="s">
        <v>26</v>
      </c>
    </row>
    <row r="27" spans="1:17" s="23" customFormat="1" ht="32.25" customHeight="1" thickBot="1" x14ac:dyDescent="0.35">
      <c r="A27" s="172" t="s">
        <v>19</v>
      </c>
      <c r="B27" s="173"/>
      <c r="C27" s="29"/>
      <c r="D27" s="29"/>
      <c r="E27" s="22"/>
      <c r="F27" s="22"/>
      <c r="G27" s="22"/>
      <c r="H27" s="22"/>
      <c r="I27" s="22"/>
      <c r="J27" s="24">
        <f>J26</f>
        <v>3725515.06</v>
      </c>
      <c r="K27" s="24">
        <f t="shared" ref="K27:O27" si="8">K26</f>
        <v>3725515.06</v>
      </c>
      <c r="L27" s="24">
        <f t="shared" si="8"/>
        <v>2254495.4300000002</v>
      </c>
      <c r="M27" s="24">
        <f t="shared" si="8"/>
        <v>222972.08</v>
      </c>
      <c r="N27" s="24">
        <f t="shared" si="8"/>
        <v>130393.03</v>
      </c>
      <c r="O27" s="24">
        <f t="shared" si="8"/>
        <v>1117654.52</v>
      </c>
      <c r="P27" s="28"/>
      <c r="Q27" s="25"/>
    </row>
    <row r="28" spans="1:17" s="46" customFormat="1" ht="109.5" customHeight="1" thickBot="1" x14ac:dyDescent="0.35">
      <c r="A28" s="38">
        <v>1</v>
      </c>
      <c r="B28" s="53" t="s">
        <v>200</v>
      </c>
      <c r="C28" s="53">
        <v>4802015930</v>
      </c>
      <c r="D28" s="48" t="s">
        <v>201</v>
      </c>
      <c r="E28" s="48" t="s">
        <v>20</v>
      </c>
      <c r="F28" s="48" t="s">
        <v>20</v>
      </c>
      <c r="G28" s="48" t="s">
        <v>213</v>
      </c>
      <c r="H28" s="49" t="s">
        <v>20</v>
      </c>
      <c r="I28" s="48" t="s">
        <v>202</v>
      </c>
      <c r="J28" s="47">
        <f>K28</f>
        <v>86130936</v>
      </c>
      <c r="K28" s="47">
        <f>SUM(L28:O28)</f>
        <v>86130936</v>
      </c>
      <c r="L28" s="47">
        <v>0</v>
      </c>
      <c r="M28" s="47">
        <v>0</v>
      </c>
      <c r="N28" s="47">
        <v>86130936</v>
      </c>
      <c r="O28" s="47">
        <v>0</v>
      </c>
      <c r="P28" s="47" t="s">
        <v>18</v>
      </c>
      <c r="Q28" s="69" t="s">
        <v>26</v>
      </c>
    </row>
    <row r="29" spans="1:17" s="23" customFormat="1" ht="32.25" customHeight="1" thickBot="1" x14ac:dyDescent="0.35">
      <c r="A29" s="172" t="s">
        <v>19</v>
      </c>
      <c r="B29" s="173"/>
      <c r="C29" s="29"/>
      <c r="D29" s="29"/>
      <c r="E29" s="22"/>
      <c r="F29" s="22"/>
      <c r="G29" s="22"/>
      <c r="H29" s="22"/>
      <c r="I29" s="22"/>
      <c r="J29" s="24">
        <f>J28</f>
        <v>86130936</v>
      </c>
      <c r="K29" s="24">
        <f t="shared" ref="K29:O29" si="9">K28</f>
        <v>86130936</v>
      </c>
      <c r="L29" s="24">
        <f t="shared" si="9"/>
        <v>0</v>
      </c>
      <c r="M29" s="24">
        <f t="shared" si="9"/>
        <v>0</v>
      </c>
      <c r="N29" s="24">
        <f t="shared" si="9"/>
        <v>86130936</v>
      </c>
      <c r="O29" s="24">
        <f t="shared" si="9"/>
        <v>0</v>
      </c>
      <c r="P29" s="28"/>
      <c r="Q29" s="25"/>
    </row>
    <row r="30" spans="1:17" ht="109.5" customHeight="1" thickBot="1" x14ac:dyDescent="0.3">
      <c r="A30" s="55">
        <v>1</v>
      </c>
      <c r="B30" s="127" t="s">
        <v>93</v>
      </c>
      <c r="C30" s="127">
        <v>4804012028</v>
      </c>
      <c r="D30" s="56" t="s">
        <v>149</v>
      </c>
      <c r="E30" s="56" t="s">
        <v>20</v>
      </c>
      <c r="F30" s="56" t="s">
        <v>20</v>
      </c>
      <c r="G30" s="56" t="s">
        <v>20</v>
      </c>
      <c r="H30" s="57" t="s">
        <v>151</v>
      </c>
      <c r="I30" s="56" t="s">
        <v>152</v>
      </c>
      <c r="J30" s="58">
        <f>K30</f>
        <v>23000</v>
      </c>
      <c r="K30" s="58">
        <f>L30+M30+N30+O30</f>
        <v>23000</v>
      </c>
      <c r="L30" s="58">
        <v>0</v>
      </c>
      <c r="M30" s="58">
        <v>0</v>
      </c>
      <c r="N30" s="58">
        <v>23000</v>
      </c>
      <c r="O30" s="58">
        <v>0</v>
      </c>
      <c r="P30" s="56" t="s">
        <v>18</v>
      </c>
      <c r="Q30" s="81" t="s">
        <v>26</v>
      </c>
    </row>
    <row r="31" spans="1:17" s="23" customFormat="1" ht="32.25" customHeight="1" thickBot="1" x14ac:dyDescent="0.35">
      <c r="A31" s="172" t="s">
        <v>19</v>
      </c>
      <c r="B31" s="173"/>
      <c r="C31" s="29"/>
      <c r="D31" s="29"/>
      <c r="E31" s="22"/>
      <c r="F31" s="22"/>
      <c r="G31" s="22"/>
      <c r="H31" s="22"/>
      <c r="I31" s="22"/>
      <c r="J31" s="24">
        <f>J30</f>
        <v>23000</v>
      </c>
      <c r="K31" s="24">
        <f t="shared" ref="K31:O31" si="10">K30</f>
        <v>23000</v>
      </c>
      <c r="L31" s="24">
        <f t="shared" si="10"/>
        <v>0</v>
      </c>
      <c r="M31" s="24">
        <f t="shared" si="10"/>
        <v>0</v>
      </c>
      <c r="N31" s="24">
        <f t="shared" si="10"/>
        <v>23000</v>
      </c>
      <c r="O31" s="24">
        <f t="shared" si="10"/>
        <v>0</v>
      </c>
      <c r="P31" s="28"/>
      <c r="Q31" s="25"/>
    </row>
    <row r="32" spans="1:17" ht="47.25" customHeight="1" x14ac:dyDescent="0.25">
      <c r="A32" s="180" t="s">
        <v>204</v>
      </c>
      <c r="B32" s="181"/>
      <c r="C32" s="181"/>
      <c r="D32" s="181"/>
      <c r="E32" s="32"/>
      <c r="F32" s="32"/>
      <c r="G32" s="32"/>
      <c r="H32" s="33"/>
      <c r="I32" s="33"/>
      <c r="J32" s="34">
        <f>J31+J29+J27+J25+J23+J21+J16+J14</f>
        <v>206802138.91</v>
      </c>
      <c r="K32" s="34">
        <f>K33+K34+K35</f>
        <v>206802138.91</v>
      </c>
      <c r="L32" s="34">
        <f t="shared" ref="L32:O32" si="11">L31+L29+L27+L25+L23+L21+L16+L14</f>
        <v>4674845.12</v>
      </c>
      <c r="M32" s="34">
        <f t="shared" si="11"/>
        <v>76601082.909999996</v>
      </c>
      <c r="N32" s="34">
        <f t="shared" si="11"/>
        <v>123208680.45</v>
      </c>
      <c r="O32" s="34">
        <f t="shared" si="11"/>
        <v>2317530.4299999997</v>
      </c>
      <c r="P32" s="35"/>
      <c r="Q32" s="36"/>
    </row>
    <row r="33" spans="1:17" ht="47.25" customHeight="1" x14ac:dyDescent="0.25">
      <c r="A33" s="7" t="s">
        <v>45</v>
      </c>
      <c r="B33" s="8"/>
      <c r="C33" s="11"/>
      <c r="D33" s="8"/>
      <c r="E33" s="8"/>
      <c r="F33" s="8"/>
      <c r="G33" s="8"/>
      <c r="H33" s="8"/>
      <c r="I33" s="8"/>
      <c r="J33" s="12">
        <f>0</f>
        <v>0</v>
      </c>
      <c r="K33" s="12">
        <f>0</f>
        <v>0</v>
      </c>
      <c r="L33" s="12">
        <f>0</f>
        <v>0</v>
      </c>
      <c r="M33" s="12">
        <f>0</f>
        <v>0</v>
      </c>
      <c r="N33" s="12">
        <f>0</f>
        <v>0</v>
      </c>
      <c r="O33" s="12">
        <f>0</f>
        <v>0</v>
      </c>
      <c r="P33" s="15"/>
      <c r="Q33" s="17"/>
    </row>
    <row r="34" spans="1:17" ht="47.25" customHeight="1" x14ac:dyDescent="0.25">
      <c r="A34" s="9" t="s">
        <v>203</v>
      </c>
      <c r="B34" s="10"/>
      <c r="C34" s="13"/>
      <c r="D34" s="10"/>
      <c r="E34" s="10"/>
      <c r="F34" s="10"/>
      <c r="G34" s="10"/>
      <c r="H34" s="10"/>
      <c r="I34" s="10"/>
      <c r="J34" s="14">
        <f>J28+J26+J24+J20+J18</f>
        <v>174348456.15000001</v>
      </c>
      <c r="K34" s="14">
        <f t="shared" ref="K34:O34" si="12">K18+K20+K24+K26</f>
        <v>88217520.149999991</v>
      </c>
      <c r="L34" s="14">
        <f t="shared" si="12"/>
        <v>4674845.12</v>
      </c>
      <c r="M34" s="14">
        <f t="shared" si="12"/>
        <v>76601082.909999996</v>
      </c>
      <c r="N34" s="14">
        <f t="shared" si="12"/>
        <v>4624061.6900000004</v>
      </c>
      <c r="O34" s="14">
        <f t="shared" si="12"/>
        <v>2317530.4299999997</v>
      </c>
      <c r="P34" s="16"/>
      <c r="Q34" s="18"/>
    </row>
    <row r="35" spans="1:17" ht="47.25" customHeight="1" thickBot="1" x14ac:dyDescent="0.3">
      <c r="A35" s="42" t="s">
        <v>205</v>
      </c>
      <c r="B35" s="43"/>
      <c r="C35" s="43"/>
      <c r="D35" s="43"/>
      <c r="E35" s="43"/>
      <c r="F35" s="43"/>
      <c r="G35" s="43"/>
      <c r="H35" s="43"/>
      <c r="I35" s="43"/>
      <c r="J35" s="44">
        <f>J17+J19+J22+J13+J15+J30+J28</f>
        <v>118584618.76000001</v>
      </c>
      <c r="K35" s="44">
        <f t="shared" ref="K35:O35" si="13">K17+K19+K22+K13+K15+K30+K28</f>
        <v>118584618.76000001</v>
      </c>
      <c r="L35" s="44">
        <f t="shared" si="13"/>
        <v>0</v>
      </c>
      <c r="M35" s="44">
        <f t="shared" si="13"/>
        <v>0</v>
      </c>
      <c r="N35" s="44">
        <f t="shared" si="13"/>
        <v>118584618.76000001</v>
      </c>
      <c r="O35" s="44">
        <f t="shared" si="13"/>
        <v>0</v>
      </c>
      <c r="P35" s="19"/>
      <c r="Q35" s="20"/>
    </row>
    <row r="36" spans="1:17" s="161" customFormat="1" ht="60" customHeight="1" thickBot="1" x14ac:dyDescent="0.3">
      <c r="A36" s="177" t="s">
        <v>233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9"/>
    </row>
    <row r="37" spans="1:17" ht="109.5" customHeight="1" thickBot="1" x14ac:dyDescent="0.3">
      <c r="A37" s="55">
        <v>1</v>
      </c>
      <c r="B37" s="127" t="s">
        <v>24</v>
      </c>
      <c r="C37" s="127">
        <v>4804002990</v>
      </c>
      <c r="D37" s="56" t="s">
        <v>165</v>
      </c>
      <c r="E37" s="56" t="s">
        <v>20</v>
      </c>
      <c r="F37" s="56" t="s">
        <v>20</v>
      </c>
      <c r="G37" s="56" t="s">
        <v>20</v>
      </c>
      <c r="H37" s="57" t="s">
        <v>135</v>
      </c>
      <c r="I37" s="56" t="s">
        <v>83</v>
      </c>
      <c r="J37" s="58">
        <f>K37</f>
        <v>8574242</v>
      </c>
      <c r="K37" s="58">
        <f>L37+M37+N37+O37</f>
        <v>8574242</v>
      </c>
      <c r="L37" s="58">
        <v>0</v>
      </c>
      <c r="M37" s="58">
        <v>0</v>
      </c>
      <c r="N37" s="58">
        <v>8574242</v>
      </c>
      <c r="O37" s="58">
        <v>0</v>
      </c>
      <c r="P37" s="56" t="s">
        <v>25</v>
      </c>
      <c r="Q37" s="81" t="s">
        <v>26</v>
      </c>
    </row>
    <row r="38" spans="1:17" s="23" customFormat="1" ht="32.25" customHeight="1" thickBot="1" x14ac:dyDescent="0.35">
      <c r="A38" s="172" t="s">
        <v>43</v>
      </c>
      <c r="B38" s="173"/>
      <c r="C38" s="29"/>
      <c r="D38" s="29"/>
      <c r="E38" s="22"/>
      <c r="F38" s="22"/>
      <c r="G38" s="22"/>
      <c r="H38" s="22"/>
      <c r="I38" s="22"/>
      <c r="J38" s="24">
        <f>SUM(J37)</f>
        <v>8574242</v>
      </c>
      <c r="K38" s="24">
        <f t="shared" ref="K38:P38" si="14">SUM(K37)</f>
        <v>8574242</v>
      </c>
      <c r="L38" s="24">
        <f t="shared" si="14"/>
        <v>0</v>
      </c>
      <c r="M38" s="24">
        <f t="shared" si="14"/>
        <v>0</v>
      </c>
      <c r="N38" s="24">
        <f t="shared" si="14"/>
        <v>8574242</v>
      </c>
      <c r="O38" s="24">
        <f t="shared" si="14"/>
        <v>0</v>
      </c>
      <c r="P38" s="28">
        <f t="shared" si="14"/>
        <v>0</v>
      </c>
      <c r="Q38" s="25"/>
    </row>
    <row r="39" spans="1:17" ht="109.5" customHeight="1" thickBot="1" x14ac:dyDescent="0.3">
      <c r="A39" s="55">
        <v>1</v>
      </c>
      <c r="B39" s="127" t="s">
        <v>79</v>
      </c>
      <c r="C39" s="127">
        <v>4804006578</v>
      </c>
      <c r="D39" s="56" t="s">
        <v>103</v>
      </c>
      <c r="E39" s="56" t="s">
        <v>20</v>
      </c>
      <c r="F39" s="56" t="s">
        <v>20</v>
      </c>
      <c r="G39" s="56" t="s">
        <v>20</v>
      </c>
      <c r="H39" s="57" t="s">
        <v>20</v>
      </c>
      <c r="I39" s="56" t="s">
        <v>55</v>
      </c>
      <c r="J39" s="58">
        <v>67135</v>
      </c>
      <c r="K39" s="58">
        <f>SUM(L39:O39)</f>
        <v>67135</v>
      </c>
      <c r="L39" s="58">
        <v>0</v>
      </c>
      <c r="M39" s="58">
        <v>0</v>
      </c>
      <c r="N39" s="58">
        <v>67135</v>
      </c>
      <c r="O39" s="58">
        <v>0</v>
      </c>
      <c r="P39" s="56" t="s">
        <v>25</v>
      </c>
      <c r="Q39" s="81" t="s">
        <v>26</v>
      </c>
    </row>
    <row r="40" spans="1:17" s="23" customFormat="1" ht="32.25" customHeight="1" thickBot="1" x14ac:dyDescent="0.35">
      <c r="A40" s="172" t="s">
        <v>19</v>
      </c>
      <c r="B40" s="173"/>
      <c r="C40" s="29"/>
      <c r="D40" s="29"/>
      <c r="E40" s="22"/>
      <c r="F40" s="22"/>
      <c r="G40" s="22"/>
      <c r="H40" s="22"/>
      <c r="I40" s="22"/>
      <c r="J40" s="24">
        <f>J39</f>
        <v>67135</v>
      </c>
      <c r="K40" s="24">
        <f t="shared" ref="K40:O40" si="15">K39</f>
        <v>67135</v>
      </c>
      <c r="L40" s="24">
        <f t="shared" si="15"/>
        <v>0</v>
      </c>
      <c r="M40" s="24">
        <f t="shared" si="15"/>
        <v>0</v>
      </c>
      <c r="N40" s="24">
        <f t="shared" si="15"/>
        <v>67135</v>
      </c>
      <c r="O40" s="24">
        <f t="shared" si="15"/>
        <v>0</v>
      </c>
      <c r="P40" s="28"/>
      <c r="Q40" s="25"/>
    </row>
    <row r="41" spans="1:17" ht="109.5" customHeight="1" thickBot="1" x14ac:dyDescent="0.3">
      <c r="A41" s="55">
        <v>1</v>
      </c>
      <c r="B41" s="127" t="s">
        <v>108</v>
      </c>
      <c r="C41" s="127">
        <v>4802014485</v>
      </c>
      <c r="D41" s="56" t="s">
        <v>110</v>
      </c>
      <c r="E41" s="56" t="s">
        <v>20</v>
      </c>
      <c r="F41" s="56" t="s">
        <v>20</v>
      </c>
      <c r="G41" s="56" t="s">
        <v>20</v>
      </c>
      <c r="H41" s="57" t="s">
        <v>111</v>
      </c>
      <c r="I41" s="56" t="s">
        <v>112</v>
      </c>
      <c r="J41" s="58">
        <v>50000</v>
      </c>
      <c r="K41" s="58">
        <f>SUM(L41:O41)</f>
        <v>50000</v>
      </c>
      <c r="L41" s="58">
        <v>0</v>
      </c>
      <c r="M41" s="58">
        <v>0</v>
      </c>
      <c r="N41" s="58">
        <v>50000</v>
      </c>
      <c r="O41" s="58">
        <v>0</v>
      </c>
      <c r="P41" s="56" t="s">
        <v>25</v>
      </c>
      <c r="Q41" s="81" t="s">
        <v>26</v>
      </c>
    </row>
    <row r="42" spans="1:17" s="23" customFormat="1" ht="32.25" customHeight="1" thickBot="1" x14ac:dyDescent="0.35">
      <c r="A42" s="172" t="s">
        <v>19</v>
      </c>
      <c r="B42" s="173"/>
      <c r="C42" s="29"/>
      <c r="D42" s="29"/>
      <c r="E42" s="22"/>
      <c r="F42" s="22"/>
      <c r="G42" s="22"/>
      <c r="H42" s="22"/>
      <c r="I42" s="22"/>
      <c r="J42" s="24">
        <f>SUM(J41:J41)</f>
        <v>50000</v>
      </c>
      <c r="K42" s="24">
        <f t="shared" ref="K42:O42" si="16">SUM(K41:K41)</f>
        <v>50000</v>
      </c>
      <c r="L42" s="24">
        <f t="shared" si="16"/>
        <v>0</v>
      </c>
      <c r="M42" s="24">
        <f t="shared" si="16"/>
        <v>0</v>
      </c>
      <c r="N42" s="24">
        <f t="shared" si="16"/>
        <v>50000</v>
      </c>
      <c r="O42" s="24">
        <f t="shared" si="16"/>
        <v>0</v>
      </c>
      <c r="P42" s="28"/>
      <c r="Q42" s="25"/>
    </row>
    <row r="43" spans="1:17" ht="109.5" customHeight="1" thickBot="1" x14ac:dyDescent="0.3">
      <c r="A43" s="55">
        <v>1</v>
      </c>
      <c r="B43" s="127" t="s">
        <v>93</v>
      </c>
      <c r="C43" s="127">
        <v>4804012028</v>
      </c>
      <c r="D43" s="56" t="s">
        <v>164</v>
      </c>
      <c r="E43" s="56"/>
      <c r="F43" s="56"/>
      <c r="G43" s="56" t="s">
        <v>20</v>
      </c>
      <c r="H43" s="57" t="s">
        <v>20</v>
      </c>
      <c r="I43" s="56" t="s">
        <v>78</v>
      </c>
      <c r="J43" s="58">
        <v>1407000</v>
      </c>
      <c r="K43" s="58">
        <f>SUM(L43:O43)</f>
        <v>1407000</v>
      </c>
      <c r="L43" s="58">
        <v>0</v>
      </c>
      <c r="M43" s="58">
        <v>0</v>
      </c>
      <c r="N43" s="58">
        <v>1407000</v>
      </c>
      <c r="O43" s="58">
        <v>0</v>
      </c>
      <c r="P43" s="56" t="s">
        <v>25</v>
      </c>
      <c r="Q43" s="81" t="s">
        <v>26</v>
      </c>
    </row>
    <row r="44" spans="1:17" s="23" customFormat="1" ht="32.25" customHeight="1" thickBot="1" x14ac:dyDescent="0.35">
      <c r="A44" s="172" t="s">
        <v>19</v>
      </c>
      <c r="B44" s="173"/>
      <c r="C44" s="29"/>
      <c r="D44" s="29"/>
      <c r="E44" s="22"/>
      <c r="F44" s="22"/>
      <c r="G44" s="22"/>
      <c r="H44" s="22"/>
      <c r="I44" s="22"/>
      <c r="J44" s="24">
        <f>SUM(J43)</f>
        <v>1407000</v>
      </c>
      <c r="K44" s="24">
        <f t="shared" ref="K44:O44" si="17">SUM(K43)</f>
        <v>1407000</v>
      </c>
      <c r="L44" s="24">
        <f t="shared" si="17"/>
        <v>0</v>
      </c>
      <c r="M44" s="24">
        <f t="shared" si="17"/>
        <v>0</v>
      </c>
      <c r="N44" s="24">
        <f t="shared" si="17"/>
        <v>1407000</v>
      </c>
      <c r="O44" s="24">
        <f t="shared" si="17"/>
        <v>0</v>
      </c>
      <c r="P44" s="28"/>
      <c r="Q44" s="25"/>
    </row>
    <row r="45" spans="1:17" ht="109.5" customHeight="1" thickBot="1" x14ac:dyDescent="0.3">
      <c r="A45" s="55">
        <v>1</v>
      </c>
      <c r="B45" s="127" t="s">
        <v>154</v>
      </c>
      <c r="C45" s="127">
        <v>4804002189</v>
      </c>
      <c r="D45" s="56" t="s">
        <v>74</v>
      </c>
      <c r="E45" s="56" t="s">
        <v>20</v>
      </c>
      <c r="F45" s="56" t="s">
        <v>20</v>
      </c>
      <c r="G45" s="56" t="s">
        <v>20</v>
      </c>
      <c r="H45" s="57" t="s">
        <v>20</v>
      </c>
      <c r="I45" s="56" t="s">
        <v>57</v>
      </c>
      <c r="J45" s="58">
        <v>45000</v>
      </c>
      <c r="K45" s="58">
        <f>SUM(L45:O45)</f>
        <v>45000</v>
      </c>
      <c r="L45" s="58">
        <v>0</v>
      </c>
      <c r="M45" s="58">
        <v>0</v>
      </c>
      <c r="N45" s="58">
        <v>45000</v>
      </c>
      <c r="O45" s="58">
        <v>0</v>
      </c>
      <c r="P45" s="56" t="s">
        <v>25</v>
      </c>
      <c r="Q45" s="81" t="s">
        <v>59</v>
      </c>
    </row>
    <row r="46" spans="1:17" s="23" customFormat="1" ht="32.25" customHeight="1" thickBot="1" x14ac:dyDescent="0.35">
      <c r="A46" s="172" t="s">
        <v>19</v>
      </c>
      <c r="B46" s="173"/>
      <c r="C46" s="29"/>
      <c r="D46" s="29"/>
      <c r="E46" s="22"/>
      <c r="F46" s="22"/>
      <c r="G46" s="22"/>
      <c r="H46" s="22"/>
      <c r="I46" s="22"/>
      <c r="J46" s="24">
        <f>SUM(J45)</f>
        <v>45000</v>
      </c>
      <c r="K46" s="24">
        <f t="shared" ref="K46:N46" si="18">SUM(K45)</f>
        <v>45000</v>
      </c>
      <c r="L46" s="24">
        <f t="shared" si="18"/>
        <v>0</v>
      </c>
      <c r="M46" s="24">
        <f t="shared" si="18"/>
        <v>0</v>
      </c>
      <c r="N46" s="24">
        <f t="shared" si="18"/>
        <v>45000</v>
      </c>
      <c r="O46" s="24">
        <f t="shared" ref="O46" si="19">SUM(O45)</f>
        <v>0</v>
      </c>
      <c r="P46" s="28"/>
      <c r="Q46" s="25"/>
    </row>
    <row r="47" spans="1:17" ht="47.25" customHeight="1" x14ac:dyDescent="0.25">
      <c r="A47" s="180" t="s">
        <v>162</v>
      </c>
      <c r="B47" s="181"/>
      <c r="C47" s="181"/>
      <c r="D47" s="181"/>
      <c r="E47" s="32"/>
      <c r="F47" s="32"/>
      <c r="G47" s="32"/>
      <c r="H47" s="33"/>
      <c r="I47" s="33"/>
      <c r="J47" s="34">
        <f>J38+J44+J46+J40+J42</f>
        <v>10143377</v>
      </c>
      <c r="K47" s="34">
        <f>K48+K49+K50</f>
        <v>10143377</v>
      </c>
      <c r="L47" s="34">
        <f t="shared" ref="L47:O47" si="20">L38+L44+L46+L40+L42</f>
        <v>0</v>
      </c>
      <c r="M47" s="34">
        <f t="shared" si="20"/>
        <v>0</v>
      </c>
      <c r="N47" s="34">
        <f t="shared" si="20"/>
        <v>10143377</v>
      </c>
      <c r="O47" s="34">
        <f t="shared" si="20"/>
        <v>0</v>
      </c>
      <c r="P47" s="35"/>
      <c r="Q47" s="36"/>
    </row>
    <row r="48" spans="1:17" ht="47.25" customHeight="1" x14ac:dyDescent="0.25">
      <c r="A48" s="7" t="s">
        <v>45</v>
      </c>
      <c r="B48" s="8"/>
      <c r="C48" s="11"/>
      <c r="D48" s="8"/>
      <c r="E48" s="8"/>
      <c r="F48" s="8"/>
      <c r="G48" s="8"/>
      <c r="H48" s="8"/>
      <c r="I48" s="8"/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5"/>
      <c r="Q48" s="17"/>
    </row>
    <row r="49" spans="1:17" ht="47.25" customHeight="1" x14ac:dyDescent="0.25">
      <c r="A49" s="9" t="s">
        <v>47</v>
      </c>
      <c r="B49" s="10"/>
      <c r="C49" s="13"/>
      <c r="D49" s="10"/>
      <c r="E49" s="10"/>
      <c r="F49" s="10"/>
      <c r="G49" s="10"/>
      <c r="H49" s="10"/>
      <c r="I49" s="10"/>
      <c r="J49" s="14">
        <f>0</f>
        <v>0</v>
      </c>
      <c r="K49" s="14">
        <f>0</f>
        <v>0</v>
      </c>
      <c r="L49" s="14">
        <f>0</f>
        <v>0</v>
      </c>
      <c r="M49" s="14">
        <f>0</f>
        <v>0</v>
      </c>
      <c r="N49" s="14">
        <f>0</f>
        <v>0</v>
      </c>
      <c r="O49" s="14">
        <f>0</f>
        <v>0</v>
      </c>
      <c r="P49" s="16"/>
      <c r="Q49" s="18"/>
    </row>
    <row r="50" spans="1:17" ht="47.25" customHeight="1" thickBot="1" x14ac:dyDescent="0.3">
      <c r="A50" s="42" t="s">
        <v>188</v>
      </c>
      <c r="B50" s="43"/>
      <c r="C50" s="43"/>
      <c r="D50" s="43"/>
      <c r="E50" s="43"/>
      <c r="F50" s="43"/>
      <c r="G50" s="43"/>
      <c r="H50" s="43"/>
      <c r="I50" s="43"/>
      <c r="J50" s="44">
        <f>J39+J43+J45+J41+J37</f>
        <v>10143377</v>
      </c>
      <c r="K50" s="44">
        <f t="shared" ref="K50:O50" si="21">K39+K43+K45+K41+K37</f>
        <v>10143377</v>
      </c>
      <c r="L50" s="44">
        <f t="shared" si="21"/>
        <v>0</v>
      </c>
      <c r="M50" s="44">
        <f t="shared" si="21"/>
        <v>0</v>
      </c>
      <c r="N50" s="44">
        <f t="shared" si="21"/>
        <v>10143377</v>
      </c>
      <c r="O50" s="44">
        <f t="shared" si="21"/>
        <v>0</v>
      </c>
      <c r="P50" s="19"/>
      <c r="Q50" s="20"/>
    </row>
    <row r="51" spans="1:17" s="161" customFormat="1" ht="60" customHeight="1" thickBot="1" x14ac:dyDescent="0.3">
      <c r="A51" s="177" t="s">
        <v>234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9"/>
    </row>
    <row r="52" spans="1:17" ht="109.5" customHeight="1" x14ac:dyDescent="0.25">
      <c r="A52" s="151">
        <v>1</v>
      </c>
      <c r="B52" s="205" t="s">
        <v>108</v>
      </c>
      <c r="C52" s="198">
        <v>4802014485</v>
      </c>
      <c r="D52" s="37" t="s">
        <v>114</v>
      </c>
      <c r="E52" s="37" t="s">
        <v>20</v>
      </c>
      <c r="F52" s="37" t="s">
        <v>20</v>
      </c>
      <c r="G52" s="37" t="s">
        <v>20</v>
      </c>
      <c r="H52" s="40" t="s">
        <v>115</v>
      </c>
      <c r="I52" s="40" t="s">
        <v>116</v>
      </c>
      <c r="J52" s="39">
        <v>50000</v>
      </c>
      <c r="K52" s="31">
        <f>SUM(L52:O52)</f>
        <v>50000</v>
      </c>
      <c r="L52" s="31">
        <v>0</v>
      </c>
      <c r="M52" s="31">
        <v>0</v>
      </c>
      <c r="N52" s="39">
        <v>25000</v>
      </c>
      <c r="O52" s="31">
        <v>25000</v>
      </c>
      <c r="P52" s="30" t="s">
        <v>27</v>
      </c>
      <c r="Q52" s="60" t="s">
        <v>72</v>
      </c>
    </row>
    <row r="53" spans="1:17" ht="109.5" customHeight="1" x14ac:dyDescent="0.25">
      <c r="A53" s="151">
        <v>2</v>
      </c>
      <c r="B53" s="183"/>
      <c r="C53" s="199"/>
      <c r="D53" s="37" t="s">
        <v>117</v>
      </c>
      <c r="E53" s="37" t="s">
        <v>20</v>
      </c>
      <c r="F53" s="37" t="s">
        <v>20</v>
      </c>
      <c r="G53" s="37" t="s">
        <v>20</v>
      </c>
      <c r="H53" s="40" t="s">
        <v>118</v>
      </c>
      <c r="I53" s="40" t="s">
        <v>119</v>
      </c>
      <c r="J53" s="39">
        <v>50000</v>
      </c>
      <c r="K53" s="31">
        <f>SUM(L53:O53)</f>
        <v>50000</v>
      </c>
      <c r="L53" s="31">
        <v>0</v>
      </c>
      <c r="M53" s="31">
        <v>0</v>
      </c>
      <c r="N53" s="39">
        <v>25000</v>
      </c>
      <c r="O53" s="31">
        <v>25000</v>
      </c>
      <c r="P53" s="30" t="s">
        <v>27</v>
      </c>
      <c r="Q53" s="60" t="s">
        <v>72</v>
      </c>
    </row>
    <row r="54" spans="1:17" ht="109.5" customHeight="1" x14ac:dyDescent="0.25">
      <c r="A54" s="151">
        <v>3</v>
      </c>
      <c r="B54" s="183"/>
      <c r="C54" s="199"/>
      <c r="D54" s="37" t="s">
        <v>120</v>
      </c>
      <c r="E54" s="37" t="s">
        <v>20</v>
      </c>
      <c r="F54" s="37" t="s">
        <v>20</v>
      </c>
      <c r="G54" s="37" t="s">
        <v>20</v>
      </c>
      <c r="H54" s="40" t="s">
        <v>121</v>
      </c>
      <c r="I54" s="40" t="s">
        <v>116</v>
      </c>
      <c r="J54" s="39">
        <v>20500</v>
      </c>
      <c r="K54" s="31">
        <f>SUM(L54:O54)</f>
        <v>20500</v>
      </c>
      <c r="L54" s="31">
        <v>0</v>
      </c>
      <c r="M54" s="31">
        <v>0</v>
      </c>
      <c r="N54" s="39">
        <v>20500</v>
      </c>
      <c r="O54" s="31">
        <v>0</v>
      </c>
      <c r="P54" s="30" t="s">
        <v>27</v>
      </c>
      <c r="Q54" s="60" t="s">
        <v>72</v>
      </c>
    </row>
    <row r="55" spans="1:17" ht="109.5" customHeight="1" thickBot="1" x14ac:dyDescent="0.3">
      <c r="A55" s="151">
        <v>4</v>
      </c>
      <c r="B55" s="206"/>
      <c r="C55" s="200"/>
      <c r="D55" s="37" t="s">
        <v>117</v>
      </c>
      <c r="E55" s="37" t="s">
        <v>20</v>
      </c>
      <c r="F55" s="37" t="s">
        <v>20</v>
      </c>
      <c r="G55" s="37" t="s">
        <v>20</v>
      </c>
      <c r="H55" s="40" t="s">
        <v>122</v>
      </c>
      <c r="I55" s="40" t="s">
        <v>119</v>
      </c>
      <c r="J55" s="39">
        <v>11000</v>
      </c>
      <c r="K55" s="31">
        <f>SUM(L55:O55)</f>
        <v>11000</v>
      </c>
      <c r="L55" s="31">
        <v>0</v>
      </c>
      <c r="M55" s="31">
        <v>0</v>
      </c>
      <c r="N55" s="39">
        <v>11000</v>
      </c>
      <c r="O55" s="31">
        <v>0</v>
      </c>
      <c r="P55" s="30" t="s">
        <v>27</v>
      </c>
      <c r="Q55" s="60" t="s">
        <v>72</v>
      </c>
    </row>
    <row r="56" spans="1:17" s="23" customFormat="1" ht="32.25" customHeight="1" thickBot="1" x14ac:dyDescent="0.35">
      <c r="A56" s="172" t="s">
        <v>43</v>
      </c>
      <c r="B56" s="173"/>
      <c r="C56" s="29"/>
      <c r="D56" s="29"/>
      <c r="E56" s="22"/>
      <c r="F56" s="22"/>
      <c r="G56" s="22"/>
      <c r="H56" s="22"/>
      <c r="I56" s="22"/>
      <c r="J56" s="24">
        <f>SUM(J52:J55)</f>
        <v>131500</v>
      </c>
      <c r="K56" s="24">
        <f t="shared" ref="K56:O56" si="22">SUM(K52:K55)</f>
        <v>131500</v>
      </c>
      <c r="L56" s="24">
        <f t="shared" si="22"/>
        <v>0</v>
      </c>
      <c r="M56" s="24">
        <f t="shared" si="22"/>
        <v>0</v>
      </c>
      <c r="N56" s="24">
        <f t="shared" si="22"/>
        <v>81500</v>
      </c>
      <c r="O56" s="24">
        <f t="shared" si="22"/>
        <v>50000</v>
      </c>
      <c r="P56" s="28"/>
      <c r="Q56" s="25"/>
    </row>
    <row r="57" spans="1:17" ht="109.5" customHeight="1" thickBot="1" x14ac:dyDescent="0.3">
      <c r="A57" s="83">
        <v>1</v>
      </c>
      <c r="B57" s="66" t="s">
        <v>63</v>
      </c>
      <c r="C57" s="66">
        <v>4804003104</v>
      </c>
      <c r="D57" s="52" t="s">
        <v>67</v>
      </c>
      <c r="E57" s="129" t="s">
        <v>20</v>
      </c>
      <c r="F57" s="129" t="s">
        <v>20</v>
      </c>
      <c r="G57" s="128" t="s">
        <v>20</v>
      </c>
      <c r="H57" s="59"/>
      <c r="I57" s="54" t="s">
        <v>55</v>
      </c>
      <c r="J57" s="39">
        <f>K57</f>
        <v>20000</v>
      </c>
      <c r="K57" s="31">
        <f>SUM(L57:O57)</f>
        <v>20000</v>
      </c>
      <c r="L57" s="31">
        <v>0</v>
      </c>
      <c r="M57" s="31">
        <v>0</v>
      </c>
      <c r="N57" s="39">
        <v>20000</v>
      </c>
      <c r="O57" s="31">
        <v>0</v>
      </c>
      <c r="P57" s="30" t="s">
        <v>27</v>
      </c>
      <c r="Q57" s="60" t="s">
        <v>26</v>
      </c>
    </row>
    <row r="58" spans="1:17" s="23" customFormat="1" ht="32.25" customHeight="1" thickBot="1" x14ac:dyDescent="0.35">
      <c r="A58" s="172" t="s">
        <v>19</v>
      </c>
      <c r="B58" s="173"/>
      <c r="C58" s="29"/>
      <c r="D58" s="29"/>
      <c r="E58" s="22"/>
      <c r="F58" s="22"/>
      <c r="G58" s="22"/>
      <c r="H58" s="22"/>
      <c r="I58" s="22"/>
      <c r="J58" s="24">
        <f>SUM(J57:J57)</f>
        <v>20000</v>
      </c>
      <c r="K58" s="24">
        <f t="shared" ref="K58:O58" si="23">SUM(K57:K57)</f>
        <v>20000</v>
      </c>
      <c r="L58" s="24">
        <f t="shared" si="23"/>
        <v>0</v>
      </c>
      <c r="M58" s="24">
        <f t="shared" si="23"/>
        <v>0</v>
      </c>
      <c r="N58" s="24">
        <f t="shared" si="23"/>
        <v>20000</v>
      </c>
      <c r="O58" s="24">
        <f t="shared" si="23"/>
        <v>0</v>
      </c>
      <c r="P58" s="28"/>
      <c r="Q58" s="25"/>
    </row>
    <row r="59" spans="1:17" s="21" customFormat="1" ht="109.5" customHeight="1" x14ac:dyDescent="0.25">
      <c r="A59" s="87">
        <v>1</v>
      </c>
      <c r="B59" s="184" t="s">
        <v>24</v>
      </c>
      <c r="C59" s="184">
        <v>4804002990</v>
      </c>
      <c r="D59" s="76" t="s">
        <v>136</v>
      </c>
      <c r="E59" s="76" t="s">
        <v>20</v>
      </c>
      <c r="F59" s="76" t="s">
        <v>20</v>
      </c>
      <c r="G59" s="76" t="s">
        <v>20</v>
      </c>
      <c r="H59" s="71" t="s">
        <v>137</v>
      </c>
      <c r="I59" s="76" t="s">
        <v>87</v>
      </c>
      <c r="J59" s="77">
        <v>1000000</v>
      </c>
      <c r="K59" s="77">
        <f>SUM(L59:O59)</f>
        <v>1000000</v>
      </c>
      <c r="L59" s="77">
        <v>0</v>
      </c>
      <c r="M59" s="77">
        <v>0</v>
      </c>
      <c r="N59" s="77">
        <v>1000000</v>
      </c>
      <c r="O59" s="77">
        <v>0</v>
      </c>
      <c r="P59" s="77" t="s">
        <v>27</v>
      </c>
      <c r="Q59" s="152" t="s">
        <v>72</v>
      </c>
    </row>
    <row r="60" spans="1:17" s="45" customFormat="1" ht="109.5" customHeight="1" x14ac:dyDescent="0.25">
      <c r="A60" s="88">
        <v>2</v>
      </c>
      <c r="B60" s="185"/>
      <c r="C60" s="185"/>
      <c r="D60" s="76" t="s">
        <v>138</v>
      </c>
      <c r="E60" s="76" t="s">
        <v>20</v>
      </c>
      <c r="F60" s="76" t="s">
        <v>20</v>
      </c>
      <c r="G60" s="76" t="s">
        <v>20</v>
      </c>
      <c r="H60" s="71" t="s">
        <v>139</v>
      </c>
      <c r="I60" s="76" t="s">
        <v>85</v>
      </c>
      <c r="J60" s="77">
        <v>500000</v>
      </c>
      <c r="K60" s="77">
        <f>SUM(L60:O60)</f>
        <v>500000</v>
      </c>
      <c r="L60" s="77">
        <v>0</v>
      </c>
      <c r="M60" s="77">
        <v>0</v>
      </c>
      <c r="N60" s="77">
        <v>500000</v>
      </c>
      <c r="O60" s="77">
        <v>0</v>
      </c>
      <c r="P60" s="77" t="s">
        <v>27</v>
      </c>
      <c r="Q60" s="152" t="s">
        <v>72</v>
      </c>
    </row>
    <row r="61" spans="1:17" s="45" customFormat="1" ht="109.5" customHeight="1" thickBot="1" x14ac:dyDescent="0.3">
      <c r="A61" s="89">
        <v>3</v>
      </c>
      <c r="B61" s="186"/>
      <c r="C61" s="186"/>
      <c r="D61" s="76" t="s">
        <v>140</v>
      </c>
      <c r="E61" s="76" t="s">
        <v>20</v>
      </c>
      <c r="F61" s="76" t="s">
        <v>20</v>
      </c>
      <c r="G61" s="76" t="s">
        <v>20</v>
      </c>
      <c r="H61" s="71" t="s">
        <v>141</v>
      </c>
      <c r="I61" s="76" t="s">
        <v>55</v>
      </c>
      <c r="J61" s="77">
        <v>100000</v>
      </c>
      <c r="K61" s="77">
        <f>SUM(L61:O61)</f>
        <v>100000</v>
      </c>
      <c r="L61" s="77">
        <v>0</v>
      </c>
      <c r="M61" s="77">
        <v>0</v>
      </c>
      <c r="N61" s="77">
        <v>100000</v>
      </c>
      <c r="O61" s="77">
        <v>0</v>
      </c>
      <c r="P61" s="77" t="s">
        <v>27</v>
      </c>
      <c r="Q61" s="152" t="s">
        <v>72</v>
      </c>
    </row>
    <row r="62" spans="1:17" s="23" customFormat="1" ht="32.25" customHeight="1" thickBot="1" x14ac:dyDescent="0.35">
      <c r="A62" s="172" t="s">
        <v>86</v>
      </c>
      <c r="B62" s="173"/>
      <c r="C62" s="29"/>
      <c r="D62" s="29"/>
      <c r="E62" s="22"/>
      <c r="F62" s="22"/>
      <c r="G62" s="22"/>
      <c r="H62" s="22"/>
      <c r="I62" s="22"/>
      <c r="J62" s="24">
        <f>SUM(J59:J61)</f>
        <v>1600000</v>
      </c>
      <c r="K62" s="24">
        <f t="shared" ref="K62:O62" si="24">SUM(K59:K61)</f>
        <v>1600000</v>
      </c>
      <c r="L62" s="24">
        <f t="shared" si="24"/>
        <v>0</v>
      </c>
      <c r="M62" s="24">
        <f t="shared" si="24"/>
        <v>0</v>
      </c>
      <c r="N62" s="24">
        <f t="shared" si="24"/>
        <v>1600000</v>
      </c>
      <c r="O62" s="24">
        <f t="shared" si="24"/>
        <v>0</v>
      </c>
      <c r="P62" s="28"/>
      <c r="Q62" s="25"/>
    </row>
    <row r="63" spans="1:17" s="23" customFormat="1" ht="108.75" customHeight="1" thickBot="1" x14ac:dyDescent="0.35">
      <c r="A63" s="136">
        <v>1</v>
      </c>
      <c r="B63" s="137" t="s">
        <v>154</v>
      </c>
      <c r="C63" s="137">
        <v>4804002189</v>
      </c>
      <c r="D63" s="160" t="s">
        <v>163</v>
      </c>
      <c r="E63" s="160" t="s">
        <v>20</v>
      </c>
      <c r="F63" s="160" t="s">
        <v>20</v>
      </c>
      <c r="G63" s="160" t="s">
        <v>20</v>
      </c>
      <c r="H63" s="138" t="s">
        <v>20</v>
      </c>
      <c r="I63" s="160" t="s">
        <v>158</v>
      </c>
      <c r="J63" s="139">
        <v>4946945</v>
      </c>
      <c r="K63" s="139">
        <f>SUM(L63:O63)</f>
        <v>4946945</v>
      </c>
      <c r="L63" s="139">
        <v>0</v>
      </c>
      <c r="M63" s="139">
        <v>4946945</v>
      </c>
      <c r="N63" s="139">
        <v>0</v>
      </c>
      <c r="O63" s="139">
        <v>0</v>
      </c>
      <c r="P63" s="139" t="s">
        <v>27</v>
      </c>
      <c r="Q63" s="140" t="s">
        <v>72</v>
      </c>
    </row>
    <row r="64" spans="1:17" s="23" customFormat="1" ht="32.25" customHeight="1" thickBot="1" x14ac:dyDescent="0.35">
      <c r="A64" s="172" t="s">
        <v>19</v>
      </c>
      <c r="B64" s="173"/>
      <c r="C64" s="29"/>
      <c r="D64" s="29"/>
      <c r="E64" s="22"/>
      <c r="F64" s="22"/>
      <c r="G64" s="22"/>
      <c r="H64" s="22"/>
      <c r="I64" s="22"/>
      <c r="J64" s="24">
        <f>SUM(J63:J63)</f>
        <v>4946945</v>
      </c>
      <c r="K64" s="24">
        <f t="shared" ref="K64:O64" si="25">SUM(K63:K63)</f>
        <v>4946945</v>
      </c>
      <c r="L64" s="24">
        <f t="shared" si="25"/>
        <v>0</v>
      </c>
      <c r="M64" s="24">
        <f t="shared" si="25"/>
        <v>4946945</v>
      </c>
      <c r="N64" s="24">
        <f t="shared" si="25"/>
        <v>0</v>
      </c>
      <c r="O64" s="24">
        <f t="shared" si="25"/>
        <v>0</v>
      </c>
      <c r="P64" s="28"/>
      <c r="Q64" s="25"/>
    </row>
    <row r="65" spans="1:17" s="23" customFormat="1" ht="108.75" customHeight="1" thickBot="1" x14ac:dyDescent="0.35">
      <c r="A65" s="136" t="s">
        <v>50</v>
      </c>
      <c r="B65" s="137" t="s">
        <v>42</v>
      </c>
      <c r="C65" s="137">
        <v>4804006458</v>
      </c>
      <c r="D65" s="160" t="s">
        <v>218</v>
      </c>
      <c r="E65" s="160" t="s">
        <v>20</v>
      </c>
      <c r="F65" s="160" t="s">
        <v>20</v>
      </c>
      <c r="G65" s="160" t="s">
        <v>20</v>
      </c>
      <c r="H65" s="138" t="s">
        <v>20</v>
      </c>
      <c r="I65" s="160" t="s">
        <v>113</v>
      </c>
      <c r="J65" s="139">
        <v>80000</v>
      </c>
      <c r="K65" s="139">
        <f>SUM(L65:O65)</f>
        <v>80000</v>
      </c>
      <c r="L65" s="139">
        <v>0</v>
      </c>
      <c r="M65" s="139">
        <v>0</v>
      </c>
      <c r="N65" s="139">
        <v>0</v>
      </c>
      <c r="O65" s="139">
        <v>80000</v>
      </c>
      <c r="P65" s="139" t="s">
        <v>27</v>
      </c>
      <c r="Q65" s="140" t="s">
        <v>72</v>
      </c>
    </row>
    <row r="66" spans="1:17" s="23" customFormat="1" ht="32.25" customHeight="1" thickBot="1" x14ac:dyDescent="0.35">
      <c r="A66" s="172" t="s">
        <v>98</v>
      </c>
      <c r="B66" s="173"/>
      <c r="C66" s="29"/>
      <c r="D66" s="29"/>
      <c r="E66" s="22"/>
      <c r="F66" s="22"/>
      <c r="G66" s="22"/>
      <c r="H66" s="22"/>
      <c r="I66" s="22"/>
      <c r="J66" s="24">
        <f>J65</f>
        <v>80000</v>
      </c>
      <c r="K66" s="24">
        <f t="shared" ref="K66:O66" si="26">K65</f>
        <v>80000</v>
      </c>
      <c r="L66" s="24">
        <f t="shared" si="26"/>
        <v>0</v>
      </c>
      <c r="M66" s="24">
        <f t="shared" si="26"/>
        <v>0</v>
      </c>
      <c r="N66" s="24">
        <f t="shared" si="26"/>
        <v>0</v>
      </c>
      <c r="O66" s="24">
        <f t="shared" si="26"/>
        <v>80000</v>
      </c>
      <c r="P66" s="28"/>
      <c r="Q66" s="25"/>
    </row>
    <row r="67" spans="1:17" ht="47.25" customHeight="1" x14ac:dyDescent="0.25">
      <c r="A67" s="180" t="s">
        <v>190</v>
      </c>
      <c r="B67" s="181"/>
      <c r="C67" s="181"/>
      <c r="D67" s="181"/>
      <c r="E67" s="32"/>
      <c r="F67" s="32"/>
      <c r="G67" s="32"/>
      <c r="H67" s="33"/>
      <c r="I67" s="33"/>
      <c r="J67" s="34">
        <f>J56+J58+J62+J64+J66</f>
        <v>6778445</v>
      </c>
      <c r="K67" s="34">
        <f>K68+K69+K70</f>
        <v>6778445</v>
      </c>
      <c r="L67" s="34">
        <f t="shared" ref="L67:O67" si="27">L56+L58+L62+L64+L66</f>
        <v>0</v>
      </c>
      <c r="M67" s="34">
        <f t="shared" si="27"/>
        <v>4946945</v>
      </c>
      <c r="N67" s="34">
        <f t="shared" si="27"/>
        <v>1701500</v>
      </c>
      <c r="O67" s="34">
        <f t="shared" si="27"/>
        <v>130000</v>
      </c>
      <c r="P67" s="35"/>
      <c r="Q67" s="36"/>
    </row>
    <row r="68" spans="1:17" ht="47.25" customHeight="1" x14ac:dyDescent="0.25">
      <c r="A68" s="7" t="s">
        <v>45</v>
      </c>
      <c r="B68" s="8"/>
      <c r="C68" s="11"/>
      <c r="D68" s="8"/>
      <c r="E68" s="8"/>
      <c r="F68" s="8"/>
      <c r="G68" s="8"/>
      <c r="H68" s="8"/>
      <c r="I68" s="8"/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5"/>
      <c r="Q68" s="17"/>
    </row>
    <row r="69" spans="1:17" ht="47.25" customHeight="1" x14ac:dyDescent="0.25">
      <c r="A69" s="9" t="s">
        <v>47</v>
      </c>
      <c r="B69" s="10"/>
      <c r="C69" s="13"/>
      <c r="D69" s="10"/>
      <c r="E69" s="10"/>
      <c r="F69" s="10"/>
      <c r="G69" s="10"/>
      <c r="H69" s="10"/>
      <c r="I69" s="10"/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6"/>
      <c r="Q69" s="18"/>
    </row>
    <row r="70" spans="1:17" ht="47.25" customHeight="1" thickBot="1" x14ac:dyDescent="0.3">
      <c r="A70" s="42" t="s">
        <v>189</v>
      </c>
      <c r="B70" s="43"/>
      <c r="C70" s="43"/>
      <c r="D70" s="43"/>
      <c r="E70" s="43"/>
      <c r="F70" s="43"/>
      <c r="G70" s="43"/>
      <c r="H70" s="43"/>
      <c r="I70" s="43"/>
      <c r="J70" s="44">
        <f>J65+J63+J61+J60+J59+J57+J55+J54+J53+J52</f>
        <v>6778445</v>
      </c>
      <c r="K70" s="44">
        <f t="shared" ref="K70:O70" si="28">K65+K63+K61+K60+K59+K57+K55+K54+K53+K52</f>
        <v>6778445</v>
      </c>
      <c r="L70" s="44">
        <f t="shared" si="28"/>
        <v>0</v>
      </c>
      <c r="M70" s="44">
        <f t="shared" si="28"/>
        <v>4946945</v>
      </c>
      <c r="N70" s="44">
        <f t="shared" si="28"/>
        <v>1701500</v>
      </c>
      <c r="O70" s="44">
        <f t="shared" si="28"/>
        <v>130000</v>
      </c>
      <c r="P70" s="19"/>
      <c r="Q70" s="20"/>
    </row>
    <row r="71" spans="1:17" s="161" customFormat="1" ht="60" customHeight="1" thickBot="1" x14ac:dyDescent="0.3">
      <c r="A71" s="177" t="s">
        <v>235</v>
      </c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9"/>
    </row>
    <row r="72" spans="1:17" s="23" customFormat="1" ht="108.75" customHeight="1" thickBot="1" x14ac:dyDescent="0.35">
      <c r="A72" s="136">
        <v>1</v>
      </c>
      <c r="B72" s="137" t="s">
        <v>79</v>
      </c>
      <c r="C72" s="137">
        <v>4804006578</v>
      </c>
      <c r="D72" s="160" t="s">
        <v>123</v>
      </c>
      <c r="E72" s="160" t="s">
        <v>20</v>
      </c>
      <c r="F72" s="160" t="s">
        <v>20</v>
      </c>
      <c r="G72" s="160" t="s">
        <v>20</v>
      </c>
      <c r="H72" s="138" t="s">
        <v>20</v>
      </c>
      <c r="I72" s="160" t="s">
        <v>124</v>
      </c>
      <c r="J72" s="139">
        <v>45495</v>
      </c>
      <c r="K72" s="139">
        <f>SUM(L72:O72)</f>
        <v>45495</v>
      </c>
      <c r="L72" s="139">
        <v>0</v>
      </c>
      <c r="M72" s="139">
        <v>0</v>
      </c>
      <c r="N72" s="139">
        <v>45495</v>
      </c>
      <c r="O72" s="139">
        <v>0</v>
      </c>
      <c r="P72" s="139" t="s">
        <v>28</v>
      </c>
      <c r="Q72" s="140" t="s">
        <v>41</v>
      </c>
    </row>
    <row r="73" spans="1:17" s="23" customFormat="1" ht="32.25" customHeight="1" thickBot="1" x14ac:dyDescent="0.35">
      <c r="A73" s="172" t="s">
        <v>19</v>
      </c>
      <c r="B73" s="173"/>
      <c r="C73" s="29"/>
      <c r="D73" s="29"/>
      <c r="E73" s="22"/>
      <c r="F73" s="22"/>
      <c r="G73" s="22"/>
      <c r="H73" s="22"/>
      <c r="I73" s="22"/>
      <c r="J73" s="24">
        <f>SUM(J72:J72)</f>
        <v>45495</v>
      </c>
      <c r="K73" s="24">
        <f t="shared" ref="K73:O73" si="29">SUM(K72:K72)</f>
        <v>45495</v>
      </c>
      <c r="L73" s="24">
        <f t="shared" si="29"/>
        <v>0</v>
      </c>
      <c r="M73" s="24">
        <f t="shared" si="29"/>
        <v>0</v>
      </c>
      <c r="N73" s="24">
        <f t="shared" si="29"/>
        <v>45495</v>
      </c>
      <c r="O73" s="24">
        <f t="shared" si="29"/>
        <v>0</v>
      </c>
      <c r="P73" s="28"/>
      <c r="Q73" s="25"/>
    </row>
    <row r="74" spans="1:17" s="23" customFormat="1" ht="108.75" customHeight="1" thickBot="1" x14ac:dyDescent="0.35">
      <c r="A74" s="136">
        <v>1</v>
      </c>
      <c r="B74" s="137" t="s">
        <v>192</v>
      </c>
      <c r="C74" s="137">
        <v>4804006458</v>
      </c>
      <c r="D74" s="160" t="s">
        <v>75</v>
      </c>
      <c r="E74" s="160" t="s">
        <v>20</v>
      </c>
      <c r="F74" s="160" t="s">
        <v>20</v>
      </c>
      <c r="G74" s="160" t="s">
        <v>20</v>
      </c>
      <c r="H74" s="138" t="s">
        <v>76</v>
      </c>
      <c r="I74" s="160" t="s">
        <v>62</v>
      </c>
      <c r="J74" s="139">
        <v>365300</v>
      </c>
      <c r="K74" s="139">
        <f>SUM(L74:O74)</f>
        <v>365300</v>
      </c>
      <c r="L74" s="139">
        <v>0</v>
      </c>
      <c r="M74" s="139">
        <v>0</v>
      </c>
      <c r="N74" s="139">
        <v>365300</v>
      </c>
      <c r="O74" s="139">
        <v>0</v>
      </c>
      <c r="P74" s="139" t="s">
        <v>28</v>
      </c>
      <c r="Q74" s="140" t="s">
        <v>59</v>
      </c>
    </row>
    <row r="75" spans="1:17" s="23" customFormat="1" ht="32.25" customHeight="1" thickBot="1" x14ac:dyDescent="0.35">
      <c r="A75" s="172" t="s">
        <v>19</v>
      </c>
      <c r="B75" s="173"/>
      <c r="C75" s="29"/>
      <c r="D75" s="29"/>
      <c r="E75" s="22"/>
      <c r="F75" s="22"/>
      <c r="G75" s="22"/>
      <c r="H75" s="22"/>
      <c r="I75" s="22"/>
      <c r="J75" s="24">
        <f>SUM(J74:J74)</f>
        <v>365300</v>
      </c>
      <c r="K75" s="24">
        <f t="shared" ref="K75:O75" si="30">SUM(K74:K74)</f>
        <v>365300</v>
      </c>
      <c r="L75" s="24">
        <f t="shared" si="30"/>
        <v>0</v>
      </c>
      <c r="M75" s="24">
        <f t="shared" si="30"/>
        <v>0</v>
      </c>
      <c r="N75" s="24">
        <f t="shared" si="30"/>
        <v>365300</v>
      </c>
      <c r="O75" s="24">
        <f t="shared" si="30"/>
        <v>0</v>
      </c>
      <c r="P75" s="28"/>
      <c r="Q75" s="25"/>
    </row>
    <row r="76" spans="1:17" s="23" customFormat="1" ht="108.75" customHeight="1" thickBot="1" x14ac:dyDescent="0.35">
      <c r="A76" s="136" t="s">
        <v>50</v>
      </c>
      <c r="B76" s="137" t="s">
        <v>24</v>
      </c>
      <c r="C76" s="137" t="s">
        <v>90</v>
      </c>
      <c r="D76" s="131" t="s">
        <v>88</v>
      </c>
      <c r="E76" s="131"/>
      <c r="F76" s="131"/>
      <c r="G76" s="131"/>
      <c r="H76" s="138" t="s">
        <v>142</v>
      </c>
      <c r="I76" s="131" t="s">
        <v>53</v>
      </c>
      <c r="J76" s="139">
        <v>150000</v>
      </c>
      <c r="K76" s="139">
        <f>L76+M76+N76+O76</f>
        <v>150000</v>
      </c>
      <c r="L76" s="139">
        <v>0</v>
      </c>
      <c r="M76" s="139">
        <v>0</v>
      </c>
      <c r="N76" s="139">
        <v>150000</v>
      </c>
      <c r="O76" s="139">
        <v>0</v>
      </c>
      <c r="P76" s="139" t="s">
        <v>28</v>
      </c>
      <c r="Q76" s="140" t="s">
        <v>72</v>
      </c>
    </row>
    <row r="77" spans="1:17" s="23" customFormat="1" ht="32.25" customHeight="1" thickBot="1" x14ac:dyDescent="0.35">
      <c r="A77" s="172" t="s">
        <v>86</v>
      </c>
      <c r="B77" s="173"/>
      <c r="C77" s="29"/>
      <c r="D77" s="29"/>
      <c r="E77" s="22"/>
      <c r="F77" s="22"/>
      <c r="G77" s="22"/>
      <c r="H77" s="22"/>
      <c r="I77" s="22"/>
      <c r="J77" s="24">
        <f>SUM(J76)</f>
        <v>150000</v>
      </c>
      <c r="K77" s="24">
        <f t="shared" ref="K77:O77" si="31">SUM(K76)</f>
        <v>150000</v>
      </c>
      <c r="L77" s="24">
        <f t="shared" si="31"/>
        <v>0</v>
      </c>
      <c r="M77" s="24">
        <f t="shared" si="31"/>
        <v>0</v>
      </c>
      <c r="N77" s="24">
        <f t="shared" si="31"/>
        <v>150000</v>
      </c>
      <c r="O77" s="24">
        <f t="shared" si="31"/>
        <v>0</v>
      </c>
      <c r="P77" s="28"/>
      <c r="Q77" s="25"/>
    </row>
    <row r="78" spans="1:17" s="23" customFormat="1" ht="108.75" customHeight="1" x14ac:dyDescent="0.3">
      <c r="A78" s="91">
        <v>1</v>
      </c>
      <c r="B78" s="184" t="s">
        <v>219</v>
      </c>
      <c r="C78" s="184">
        <v>4804004852</v>
      </c>
      <c r="D78" s="108" t="s">
        <v>127</v>
      </c>
      <c r="E78" s="108" t="s">
        <v>20</v>
      </c>
      <c r="F78" s="108" t="s">
        <v>20</v>
      </c>
      <c r="G78" s="108" t="s">
        <v>68</v>
      </c>
      <c r="H78" s="108" t="s">
        <v>20</v>
      </c>
      <c r="I78" s="108" t="s">
        <v>38</v>
      </c>
      <c r="J78" s="72">
        <v>4914061.7300000004</v>
      </c>
      <c r="K78" s="72">
        <f>L78+M78+N78+O78</f>
        <v>4914061.7299999995</v>
      </c>
      <c r="L78" s="117">
        <v>1237387.26</v>
      </c>
      <c r="M78" s="117">
        <v>1663890</v>
      </c>
      <c r="N78" s="117">
        <v>0</v>
      </c>
      <c r="O78" s="117">
        <v>2012784.47</v>
      </c>
      <c r="P78" s="109" t="s">
        <v>28</v>
      </c>
      <c r="Q78" s="110" t="s">
        <v>96</v>
      </c>
    </row>
    <row r="79" spans="1:17" s="23" customFormat="1" ht="108.75" customHeight="1" x14ac:dyDescent="0.3">
      <c r="A79" s="112" t="s">
        <v>89</v>
      </c>
      <c r="B79" s="185"/>
      <c r="C79" s="185"/>
      <c r="D79" s="114" t="s">
        <v>126</v>
      </c>
      <c r="E79" s="115" t="s">
        <v>20</v>
      </c>
      <c r="F79" s="115" t="s">
        <v>20</v>
      </c>
      <c r="G79" s="115" t="s">
        <v>20</v>
      </c>
      <c r="H79" s="115" t="s">
        <v>20</v>
      </c>
      <c r="I79" s="114" t="s">
        <v>38</v>
      </c>
      <c r="J79" s="77">
        <v>575000</v>
      </c>
      <c r="K79" s="77">
        <f>L79+M79+N79+O79</f>
        <v>575000</v>
      </c>
      <c r="L79" s="77">
        <v>0</v>
      </c>
      <c r="M79" s="77">
        <v>0</v>
      </c>
      <c r="N79" s="31">
        <v>287500</v>
      </c>
      <c r="O79" s="31">
        <v>287500</v>
      </c>
      <c r="P79" s="116" t="s">
        <v>28</v>
      </c>
      <c r="Q79" s="118" t="s">
        <v>39</v>
      </c>
    </row>
    <row r="80" spans="1:17" ht="108.75" customHeight="1" thickBot="1" x14ac:dyDescent="0.3">
      <c r="A80" s="89">
        <v>3</v>
      </c>
      <c r="B80" s="186"/>
      <c r="C80" s="186"/>
      <c r="D80" s="95" t="s">
        <v>125</v>
      </c>
      <c r="E80" s="95" t="s">
        <v>20</v>
      </c>
      <c r="F80" s="95" t="s">
        <v>20</v>
      </c>
      <c r="G80" s="95" t="s">
        <v>20</v>
      </c>
      <c r="H80" s="99" t="s">
        <v>20</v>
      </c>
      <c r="I80" s="95" t="s">
        <v>37</v>
      </c>
      <c r="J80" s="100">
        <v>1200000</v>
      </c>
      <c r="K80" s="100">
        <f>SUM(L80:O80)</f>
        <v>1200000</v>
      </c>
      <c r="L80" s="100">
        <v>0</v>
      </c>
      <c r="M80" s="100">
        <v>0</v>
      </c>
      <c r="N80" s="100">
        <v>1200000</v>
      </c>
      <c r="O80" s="100">
        <v>0</v>
      </c>
      <c r="P80" s="99" t="s">
        <v>28</v>
      </c>
      <c r="Q80" s="101" t="s">
        <v>39</v>
      </c>
    </row>
    <row r="81" spans="1:17" s="23" customFormat="1" ht="32.25" customHeight="1" thickBot="1" x14ac:dyDescent="0.35">
      <c r="A81" s="172" t="s">
        <v>86</v>
      </c>
      <c r="B81" s="173"/>
      <c r="C81" s="29"/>
      <c r="D81" s="29"/>
      <c r="E81" s="22"/>
      <c r="F81" s="22"/>
      <c r="G81" s="22"/>
      <c r="H81" s="22"/>
      <c r="I81" s="22"/>
      <c r="J81" s="24">
        <f>SUM(J78:J80)</f>
        <v>6689061.7300000004</v>
      </c>
      <c r="K81" s="24">
        <f t="shared" ref="K81:O81" si="32">SUM(K78:K80)</f>
        <v>6689061.7299999995</v>
      </c>
      <c r="L81" s="24">
        <f t="shared" si="32"/>
        <v>1237387.26</v>
      </c>
      <c r="M81" s="24">
        <f t="shared" si="32"/>
        <v>1663890</v>
      </c>
      <c r="N81" s="24">
        <f t="shared" si="32"/>
        <v>1487500</v>
      </c>
      <c r="O81" s="24">
        <f t="shared" si="32"/>
        <v>2300284.4699999997</v>
      </c>
      <c r="P81" s="28"/>
      <c r="Q81" s="25"/>
    </row>
    <row r="82" spans="1:17" s="23" customFormat="1" ht="108.75" customHeight="1" x14ac:dyDescent="0.3">
      <c r="A82" s="91">
        <v>1</v>
      </c>
      <c r="B82" s="184" t="s">
        <v>95</v>
      </c>
      <c r="C82" s="184">
        <v>4804004122</v>
      </c>
      <c r="D82" s="108" t="s">
        <v>127</v>
      </c>
      <c r="E82" s="108" t="s">
        <v>20</v>
      </c>
      <c r="F82" s="108" t="s">
        <v>20</v>
      </c>
      <c r="G82" s="108" t="s">
        <v>68</v>
      </c>
      <c r="H82" s="108" t="s">
        <v>20</v>
      </c>
      <c r="I82" s="108" t="s">
        <v>38</v>
      </c>
      <c r="J82" s="72">
        <v>5540000</v>
      </c>
      <c r="K82" s="72">
        <f>L82+M82+N82+O82</f>
        <v>5540000</v>
      </c>
      <c r="L82" s="102">
        <v>1641000</v>
      </c>
      <c r="M82" s="102">
        <v>1671000</v>
      </c>
      <c r="N82" s="102">
        <v>0</v>
      </c>
      <c r="O82" s="102">
        <v>2228000</v>
      </c>
      <c r="P82" s="109" t="s">
        <v>28</v>
      </c>
      <c r="Q82" s="110" t="s">
        <v>96</v>
      </c>
    </row>
    <row r="83" spans="1:17" s="23" customFormat="1" ht="108.75" customHeight="1" x14ac:dyDescent="0.3">
      <c r="A83" s="112" t="s">
        <v>89</v>
      </c>
      <c r="B83" s="185"/>
      <c r="C83" s="185"/>
      <c r="D83" s="114" t="s">
        <v>126</v>
      </c>
      <c r="E83" s="115" t="s">
        <v>20</v>
      </c>
      <c r="F83" s="115" t="s">
        <v>20</v>
      </c>
      <c r="G83" s="115" t="s">
        <v>20</v>
      </c>
      <c r="H83" s="115" t="s">
        <v>20</v>
      </c>
      <c r="I83" s="114" t="s">
        <v>38</v>
      </c>
      <c r="J83" s="77">
        <v>1260000</v>
      </c>
      <c r="K83" s="77">
        <f>L83+M83+N83+O83</f>
        <v>1260000</v>
      </c>
      <c r="L83" s="77">
        <v>0</v>
      </c>
      <c r="M83" s="77">
        <v>0</v>
      </c>
      <c r="N83" s="31">
        <v>630000</v>
      </c>
      <c r="O83" s="31">
        <v>630000</v>
      </c>
      <c r="P83" s="116" t="s">
        <v>28</v>
      </c>
      <c r="Q83" s="118" t="s">
        <v>39</v>
      </c>
    </row>
    <row r="84" spans="1:17" ht="108.75" customHeight="1" thickBot="1" x14ac:dyDescent="0.3">
      <c r="A84" s="89">
        <v>3</v>
      </c>
      <c r="B84" s="186"/>
      <c r="C84" s="186"/>
      <c r="D84" s="95" t="s">
        <v>125</v>
      </c>
      <c r="E84" s="95" t="s">
        <v>20</v>
      </c>
      <c r="F84" s="95" t="s">
        <v>20</v>
      </c>
      <c r="G84" s="95" t="s">
        <v>20</v>
      </c>
      <c r="H84" s="99" t="s">
        <v>20</v>
      </c>
      <c r="I84" s="95" t="s">
        <v>37</v>
      </c>
      <c r="J84" s="100">
        <v>900000</v>
      </c>
      <c r="K84" s="100">
        <f>SUM(L84:O84)</f>
        <v>900000</v>
      </c>
      <c r="L84" s="100">
        <v>0</v>
      </c>
      <c r="M84" s="100">
        <v>0</v>
      </c>
      <c r="N84" s="100">
        <v>900000</v>
      </c>
      <c r="O84" s="100">
        <v>0</v>
      </c>
      <c r="P84" s="99" t="s">
        <v>28</v>
      </c>
      <c r="Q84" s="101" t="s">
        <v>39</v>
      </c>
    </row>
    <row r="85" spans="1:17" s="23" customFormat="1" ht="32.25" customHeight="1" thickBot="1" x14ac:dyDescent="0.35">
      <c r="A85" s="172" t="s">
        <v>86</v>
      </c>
      <c r="B85" s="173"/>
      <c r="C85" s="29"/>
      <c r="D85" s="29"/>
      <c r="E85" s="22"/>
      <c r="F85" s="22"/>
      <c r="G85" s="22"/>
      <c r="H85" s="22"/>
      <c r="I85" s="22"/>
      <c r="J85" s="24">
        <f>SUM(J82:J84)</f>
        <v>7700000</v>
      </c>
      <c r="K85" s="24">
        <f t="shared" ref="K85:O85" si="33">SUM(K82:K84)</f>
        <v>7700000</v>
      </c>
      <c r="L85" s="24">
        <f t="shared" si="33"/>
        <v>1641000</v>
      </c>
      <c r="M85" s="24">
        <f t="shared" si="33"/>
        <v>1671000</v>
      </c>
      <c r="N85" s="24">
        <f t="shared" si="33"/>
        <v>1530000</v>
      </c>
      <c r="O85" s="24">
        <f t="shared" si="33"/>
        <v>2858000</v>
      </c>
      <c r="P85" s="28"/>
      <c r="Q85" s="25"/>
    </row>
    <row r="86" spans="1:17" s="23" customFormat="1" ht="108.75" customHeight="1" thickBot="1" x14ac:dyDescent="0.35">
      <c r="A86" s="84">
        <v>1</v>
      </c>
      <c r="B86" s="159" t="s">
        <v>94</v>
      </c>
      <c r="C86" s="159">
        <v>4804004740</v>
      </c>
      <c r="D86" s="119" t="s">
        <v>127</v>
      </c>
      <c r="E86" s="119" t="s">
        <v>20</v>
      </c>
      <c r="F86" s="119" t="s">
        <v>20</v>
      </c>
      <c r="G86" s="119" t="s">
        <v>196</v>
      </c>
      <c r="H86" s="120" t="s">
        <v>20</v>
      </c>
      <c r="I86" s="113" t="s">
        <v>38</v>
      </c>
      <c r="J86" s="47">
        <f>K86</f>
        <v>781600</v>
      </c>
      <c r="K86" s="47">
        <f>SUM(L86:O86)</f>
        <v>781600</v>
      </c>
      <c r="L86" s="47">
        <v>197381</v>
      </c>
      <c r="M86" s="47">
        <v>364069</v>
      </c>
      <c r="N86" s="47">
        <v>0</v>
      </c>
      <c r="O86" s="47">
        <v>220150</v>
      </c>
      <c r="P86" s="49" t="s">
        <v>28</v>
      </c>
      <c r="Q86" s="69" t="s">
        <v>39</v>
      </c>
    </row>
    <row r="87" spans="1:17" s="23" customFormat="1" ht="32.25" customHeight="1" thickBot="1" x14ac:dyDescent="0.35">
      <c r="A87" s="172" t="s">
        <v>19</v>
      </c>
      <c r="B87" s="173"/>
      <c r="C87" s="29"/>
      <c r="D87" s="29"/>
      <c r="E87" s="22"/>
      <c r="F87" s="22"/>
      <c r="G87" s="22"/>
      <c r="H87" s="22"/>
      <c r="I87" s="22"/>
      <c r="J87" s="24">
        <f>SUM(J86:J86)</f>
        <v>781600</v>
      </c>
      <c r="K87" s="24">
        <f t="shared" ref="K87:O87" si="34">SUM(K86:K86)</f>
        <v>781600</v>
      </c>
      <c r="L87" s="24">
        <f t="shared" si="34"/>
        <v>197381</v>
      </c>
      <c r="M87" s="24">
        <f t="shared" si="34"/>
        <v>364069</v>
      </c>
      <c r="N87" s="24">
        <f t="shared" si="34"/>
        <v>0</v>
      </c>
      <c r="O87" s="24">
        <f t="shared" si="34"/>
        <v>220150</v>
      </c>
      <c r="P87" s="28"/>
      <c r="Q87" s="25"/>
    </row>
    <row r="88" spans="1:17" s="23" customFormat="1" ht="108.75" customHeight="1" thickBot="1" x14ac:dyDescent="0.35">
      <c r="A88" s="84">
        <v>1</v>
      </c>
      <c r="B88" s="159" t="s">
        <v>220</v>
      </c>
      <c r="C88" s="159">
        <v>4804004235</v>
      </c>
      <c r="D88" s="119" t="s">
        <v>127</v>
      </c>
      <c r="E88" s="119" t="s">
        <v>20</v>
      </c>
      <c r="F88" s="119" t="s">
        <v>20</v>
      </c>
      <c r="G88" s="119" t="s">
        <v>68</v>
      </c>
      <c r="H88" s="120" t="s">
        <v>20</v>
      </c>
      <c r="I88" s="113" t="s">
        <v>38</v>
      </c>
      <c r="J88" s="47">
        <f>K88</f>
        <v>1033682</v>
      </c>
      <c r="K88" s="47">
        <f>SUM(L88:O88)</f>
        <v>1033682</v>
      </c>
      <c r="L88" s="47">
        <v>127091.25</v>
      </c>
      <c r="M88" s="47">
        <f>78922.75+340879+14104</f>
        <v>433905.75</v>
      </c>
      <c r="N88" s="47">
        <f>42000</f>
        <v>42000</v>
      </c>
      <c r="O88" s="47">
        <f>42000+388685</f>
        <v>430685</v>
      </c>
      <c r="P88" s="49" t="s">
        <v>28</v>
      </c>
      <c r="Q88" s="69" t="s">
        <v>39</v>
      </c>
    </row>
    <row r="89" spans="1:17" s="23" customFormat="1" ht="32.25" customHeight="1" thickBot="1" x14ac:dyDescent="0.35">
      <c r="A89" s="172" t="s">
        <v>19</v>
      </c>
      <c r="B89" s="173"/>
      <c r="C89" s="29"/>
      <c r="D89" s="29"/>
      <c r="E89" s="22"/>
      <c r="F89" s="22"/>
      <c r="G89" s="22"/>
      <c r="H89" s="22"/>
      <c r="I89" s="22"/>
      <c r="J89" s="24">
        <f>SUM(J88:J88)</f>
        <v>1033682</v>
      </c>
      <c r="K89" s="24">
        <f t="shared" ref="K89:O89" si="35">SUM(K88:K88)</f>
        <v>1033682</v>
      </c>
      <c r="L89" s="24">
        <f t="shared" si="35"/>
        <v>127091.25</v>
      </c>
      <c r="M89" s="24">
        <f t="shared" si="35"/>
        <v>433905.75</v>
      </c>
      <c r="N89" s="24">
        <f t="shared" si="35"/>
        <v>42000</v>
      </c>
      <c r="O89" s="24">
        <f t="shared" si="35"/>
        <v>430685</v>
      </c>
      <c r="P89" s="28"/>
      <c r="Q89" s="25"/>
    </row>
    <row r="90" spans="1:17" s="23" customFormat="1" ht="108.75" customHeight="1" thickBot="1" x14ac:dyDescent="0.35">
      <c r="A90" s="84">
        <v>1</v>
      </c>
      <c r="B90" s="159" t="s">
        <v>221</v>
      </c>
      <c r="C90" s="159">
        <v>4804004161</v>
      </c>
      <c r="D90" s="119" t="s">
        <v>127</v>
      </c>
      <c r="E90" s="119" t="s">
        <v>20</v>
      </c>
      <c r="F90" s="119" t="s">
        <v>20</v>
      </c>
      <c r="G90" s="119" t="s">
        <v>68</v>
      </c>
      <c r="H90" s="120" t="s">
        <v>20</v>
      </c>
      <c r="I90" s="113" t="s">
        <v>38</v>
      </c>
      <c r="J90" s="47">
        <f>K90</f>
        <v>1712081</v>
      </c>
      <c r="K90" s="47">
        <f>SUM(L90:O90)</f>
        <v>1712081</v>
      </c>
      <c r="L90" s="47">
        <v>320850</v>
      </c>
      <c r="M90" s="47">
        <v>990505</v>
      </c>
      <c r="N90" s="47">
        <v>0</v>
      </c>
      <c r="O90" s="47">
        <v>400726</v>
      </c>
      <c r="P90" s="49" t="s">
        <v>28</v>
      </c>
      <c r="Q90" s="69" t="s">
        <v>39</v>
      </c>
    </row>
    <row r="91" spans="1:17" s="23" customFormat="1" ht="32.25" customHeight="1" thickBot="1" x14ac:dyDescent="0.35">
      <c r="A91" s="172" t="s">
        <v>19</v>
      </c>
      <c r="B91" s="173"/>
      <c r="C91" s="29"/>
      <c r="D91" s="29"/>
      <c r="E91" s="22"/>
      <c r="F91" s="22"/>
      <c r="G91" s="22"/>
      <c r="H91" s="22"/>
      <c r="I91" s="22"/>
      <c r="J91" s="24">
        <f>SUM(J90:J90)</f>
        <v>1712081</v>
      </c>
      <c r="K91" s="24">
        <f t="shared" ref="K91:O91" si="36">SUM(K90:K90)</f>
        <v>1712081</v>
      </c>
      <c r="L91" s="24">
        <f t="shared" si="36"/>
        <v>320850</v>
      </c>
      <c r="M91" s="24">
        <f t="shared" si="36"/>
        <v>990505</v>
      </c>
      <c r="N91" s="24">
        <f t="shared" si="36"/>
        <v>0</v>
      </c>
      <c r="O91" s="24">
        <f t="shared" si="36"/>
        <v>400726</v>
      </c>
      <c r="P91" s="28"/>
      <c r="Q91" s="25"/>
    </row>
    <row r="92" spans="1:17" s="23" customFormat="1" ht="108.75" customHeight="1" thickBot="1" x14ac:dyDescent="0.35">
      <c r="A92" s="84">
        <v>1</v>
      </c>
      <c r="B92" s="159" t="s">
        <v>222</v>
      </c>
      <c r="C92" s="159">
        <v>4804004436</v>
      </c>
      <c r="D92" s="119" t="s">
        <v>127</v>
      </c>
      <c r="E92" s="119" t="s">
        <v>20</v>
      </c>
      <c r="F92" s="119" t="s">
        <v>20</v>
      </c>
      <c r="G92" s="119" t="s">
        <v>68</v>
      </c>
      <c r="H92" s="120" t="s">
        <v>20</v>
      </c>
      <c r="I92" s="113" t="s">
        <v>38</v>
      </c>
      <c r="J92" s="47">
        <f>K92</f>
        <v>1414452</v>
      </c>
      <c r="K92" s="47">
        <f>SUM(L92:O92)</f>
        <v>1414452</v>
      </c>
      <c r="L92" s="47">
        <v>170950</v>
      </c>
      <c r="M92" s="47">
        <v>700202</v>
      </c>
      <c r="N92" s="47">
        <v>54000</v>
      </c>
      <c r="O92" s="47">
        <v>489300</v>
      </c>
      <c r="P92" s="49" t="s">
        <v>28</v>
      </c>
      <c r="Q92" s="69" t="s">
        <v>39</v>
      </c>
    </row>
    <row r="93" spans="1:17" s="23" customFormat="1" ht="32.25" customHeight="1" thickBot="1" x14ac:dyDescent="0.35">
      <c r="A93" s="172" t="s">
        <v>19</v>
      </c>
      <c r="B93" s="173"/>
      <c r="C93" s="29"/>
      <c r="D93" s="29"/>
      <c r="E93" s="22"/>
      <c r="F93" s="22"/>
      <c r="G93" s="22"/>
      <c r="H93" s="22"/>
      <c r="I93" s="22"/>
      <c r="J93" s="24">
        <f>SUM(J92:J92)</f>
        <v>1414452</v>
      </c>
      <c r="K93" s="24">
        <f t="shared" ref="K93:O93" si="37">SUM(K92:K92)</f>
        <v>1414452</v>
      </c>
      <c r="L93" s="24">
        <f t="shared" si="37"/>
        <v>170950</v>
      </c>
      <c r="M93" s="24">
        <f t="shared" si="37"/>
        <v>700202</v>
      </c>
      <c r="N93" s="24">
        <f t="shared" si="37"/>
        <v>54000</v>
      </c>
      <c r="O93" s="24">
        <f t="shared" si="37"/>
        <v>489300</v>
      </c>
      <c r="P93" s="28"/>
      <c r="Q93" s="25"/>
    </row>
    <row r="94" spans="1:17" s="23" customFormat="1" ht="108.75" customHeight="1" thickBot="1" x14ac:dyDescent="0.35">
      <c r="A94" s="84">
        <v>1</v>
      </c>
      <c r="B94" s="159" t="s">
        <v>128</v>
      </c>
      <c r="C94" s="159">
        <v>4804004115</v>
      </c>
      <c r="D94" s="119" t="s">
        <v>127</v>
      </c>
      <c r="E94" s="119" t="s">
        <v>20</v>
      </c>
      <c r="F94" s="119" t="s">
        <v>20</v>
      </c>
      <c r="G94" s="119" t="s">
        <v>68</v>
      </c>
      <c r="H94" s="120" t="s">
        <v>20</v>
      </c>
      <c r="I94" s="113" t="s">
        <v>38</v>
      </c>
      <c r="J94" s="47">
        <f>K94</f>
        <v>10500012.609999999</v>
      </c>
      <c r="K94" s="47">
        <f>SUM(L94:O94)</f>
        <v>10500012.609999999</v>
      </c>
      <c r="L94" s="47">
        <v>719889.86</v>
      </c>
      <c r="M94" s="47">
        <v>3541872.75</v>
      </c>
      <c r="N94" s="47">
        <v>0</v>
      </c>
      <c r="O94" s="47">
        <v>6238250</v>
      </c>
      <c r="P94" s="49" t="s">
        <v>28</v>
      </c>
      <c r="Q94" s="69" t="s">
        <v>39</v>
      </c>
    </row>
    <row r="95" spans="1:17" s="23" customFormat="1" ht="32.25" customHeight="1" thickBot="1" x14ac:dyDescent="0.35">
      <c r="A95" s="172" t="s">
        <v>19</v>
      </c>
      <c r="B95" s="173"/>
      <c r="C95" s="29"/>
      <c r="D95" s="29"/>
      <c r="E95" s="22"/>
      <c r="F95" s="22"/>
      <c r="G95" s="22"/>
      <c r="H95" s="22"/>
      <c r="I95" s="22"/>
      <c r="J95" s="24">
        <f>SUM(J94:J94)</f>
        <v>10500012.609999999</v>
      </c>
      <c r="K95" s="24">
        <f t="shared" ref="K95:O95" si="38">SUM(K94:K94)</f>
        <v>10500012.609999999</v>
      </c>
      <c r="L95" s="24">
        <f t="shared" si="38"/>
        <v>719889.86</v>
      </c>
      <c r="M95" s="24">
        <f t="shared" si="38"/>
        <v>3541872.75</v>
      </c>
      <c r="N95" s="24">
        <f t="shared" si="38"/>
        <v>0</v>
      </c>
      <c r="O95" s="24">
        <f t="shared" si="38"/>
        <v>6238250</v>
      </c>
      <c r="P95" s="28"/>
      <c r="Q95" s="25"/>
    </row>
    <row r="96" spans="1:17" s="23" customFormat="1" ht="108.75" customHeight="1" thickBot="1" x14ac:dyDescent="0.35">
      <c r="A96" s="84">
        <v>1</v>
      </c>
      <c r="B96" s="159" t="s">
        <v>129</v>
      </c>
      <c r="C96" s="159">
        <v>4804004179</v>
      </c>
      <c r="D96" s="119" t="s">
        <v>127</v>
      </c>
      <c r="E96" s="119" t="s">
        <v>20</v>
      </c>
      <c r="F96" s="119" t="s">
        <v>20</v>
      </c>
      <c r="G96" s="119" t="s">
        <v>68</v>
      </c>
      <c r="H96" s="120" t="s">
        <v>20</v>
      </c>
      <c r="I96" s="113" t="s">
        <v>38</v>
      </c>
      <c r="J96" s="47">
        <f>K96</f>
        <v>2568165</v>
      </c>
      <c r="K96" s="47">
        <f>SUM(L96:O96)</f>
        <v>2568165</v>
      </c>
      <c r="L96" s="47">
        <f>360750+150000</f>
        <v>510750</v>
      </c>
      <c r="M96" s="47">
        <f>649165+126750+33200+268000</f>
        <v>1077115</v>
      </c>
      <c r="N96" s="47">
        <v>250000</v>
      </c>
      <c r="O96" s="47">
        <f>435000+295300</f>
        <v>730300</v>
      </c>
      <c r="P96" s="49" t="s">
        <v>28</v>
      </c>
      <c r="Q96" s="69" t="s">
        <v>39</v>
      </c>
    </row>
    <row r="97" spans="1:17" s="23" customFormat="1" ht="32.25" customHeight="1" thickBot="1" x14ac:dyDescent="0.35">
      <c r="A97" s="172" t="s">
        <v>19</v>
      </c>
      <c r="B97" s="173"/>
      <c r="C97" s="29"/>
      <c r="D97" s="29"/>
      <c r="E97" s="22"/>
      <c r="F97" s="22"/>
      <c r="G97" s="22"/>
      <c r="H97" s="22"/>
      <c r="I97" s="22"/>
      <c r="J97" s="24">
        <f>SUM(J96:J96)</f>
        <v>2568165</v>
      </c>
      <c r="K97" s="24">
        <f t="shared" ref="K97:O97" si="39">SUM(K96:K96)</f>
        <v>2568165</v>
      </c>
      <c r="L97" s="24">
        <f t="shared" si="39"/>
        <v>510750</v>
      </c>
      <c r="M97" s="24">
        <f t="shared" si="39"/>
        <v>1077115</v>
      </c>
      <c r="N97" s="24">
        <f t="shared" si="39"/>
        <v>250000</v>
      </c>
      <c r="O97" s="24">
        <f t="shared" si="39"/>
        <v>730300</v>
      </c>
      <c r="P97" s="28"/>
      <c r="Q97" s="25"/>
    </row>
    <row r="98" spans="1:17" s="23" customFormat="1" ht="108.75" customHeight="1" thickBot="1" x14ac:dyDescent="0.35">
      <c r="A98" s="84">
        <v>1</v>
      </c>
      <c r="B98" s="159" t="s">
        <v>153</v>
      </c>
      <c r="C98" s="159">
        <v>4804004330</v>
      </c>
      <c r="D98" s="119" t="s">
        <v>127</v>
      </c>
      <c r="E98" s="119" t="s">
        <v>20</v>
      </c>
      <c r="F98" s="119" t="s">
        <v>20</v>
      </c>
      <c r="G98" s="119" t="s">
        <v>68</v>
      </c>
      <c r="H98" s="120" t="s">
        <v>20</v>
      </c>
      <c r="I98" s="113" t="s">
        <v>38</v>
      </c>
      <c r="J98" s="47">
        <f>K98</f>
        <v>2387176.23</v>
      </c>
      <c r="K98" s="47">
        <f>SUM(L98:O98)</f>
        <v>2387176.23</v>
      </c>
      <c r="L98" s="47">
        <v>107660.23</v>
      </c>
      <c r="M98" s="47">
        <v>1035101</v>
      </c>
      <c r="N98" s="47">
        <v>23475</v>
      </c>
      <c r="O98" s="47">
        <v>1220940</v>
      </c>
      <c r="P98" s="49" t="s">
        <v>28</v>
      </c>
      <c r="Q98" s="69" t="s">
        <v>39</v>
      </c>
    </row>
    <row r="99" spans="1:17" s="23" customFormat="1" ht="32.25" customHeight="1" thickBot="1" x14ac:dyDescent="0.35">
      <c r="A99" s="172" t="s">
        <v>19</v>
      </c>
      <c r="B99" s="173"/>
      <c r="C99" s="29"/>
      <c r="D99" s="29"/>
      <c r="E99" s="22"/>
      <c r="F99" s="22"/>
      <c r="G99" s="22"/>
      <c r="H99" s="22"/>
      <c r="I99" s="22"/>
      <c r="J99" s="24">
        <f>SUM(J98:J98)</f>
        <v>2387176.23</v>
      </c>
      <c r="K99" s="24">
        <f t="shared" ref="K99:O99" si="40">SUM(K98:K98)</f>
        <v>2387176.23</v>
      </c>
      <c r="L99" s="24">
        <f t="shared" si="40"/>
        <v>107660.23</v>
      </c>
      <c r="M99" s="24">
        <f t="shared" si="40"/>
        <v>1035101</v>
      </c>
      <c r="N99" s="24">
        <f t="shared" si="40"/>
        <v>23475</v>
      </c>
      <c r="O99" s="24">
        <f t="shared" si="40"/>
        <v>1220940</v>
      </c>
      <c r="P99" s="28"/>
      <c r="Q99" s="25"/>
    </row>
    <row r="100" spans="1:17" s="23" customFormat="1" ht="108.75" customHeight="1" thickBot="1" x14ac:dyDescent="0.35">
      <c r="A100" s="84">
        <v>1</v>
      </c>
      <c r="B100" s="68" t="s">
        <v>223</v>
      </c>
      <c r="C100" s="68">
        <v>4804004309</v>
      </c>
      <c r="D100" s="119" t="s">
        <v>127</v>
      </c>
      <c r="E100" s="119" t="s">
        <v>20</v>
      </c>
      <c r="F100" s="119" t="s">
        <v>20</v>
      </c>
      <c r="G100" s="119" t="s">
        <v>68</v>
      </c>
      <c r="H100" s="120" t="s">
        <v>20</v>
      </c>
      <c r="I100" s="113" t="s">
        <v>38</v>
      </c>
      <c r="J100" s="47">
        <f>K100</f>
        <v>1152785</v>
      </c>
      <c r="K100" s="47">
        <f>SUM(L100:O100)</f>
        <v>1152785</v>
      </c>
      <c r="L100" s="47">
        <v>251306</v>
      </c>
      <c r="M100" s="47">
        <v>338779.36</v>
      </c>
      <c r="N100" s="47">
        <v>287999.64</v>
      </c>
      <c r="O100" s="47">
        <v>274700</v>
      </c>
      <c r="P100" s="49" t="s">
        <v>28</v>
      </c>
      <c r="Q100" s="69" t="s">
        <v>39</v>
      </c>
    </row>
    <row r="101" spans="1:17" s="23" customFormat="1" ht="32.25" customHeight="1" thickBot="1" x14ac:dyDescent="0.35">
      <c r="A101" s="172" t="s">
        <v>19</v>
      </c>
      <c r="B101" s="173"/>
      <c r="C101" s="29"/>
      <c r="D101" s="29"/>
      <c r="E101" s="22"/>
      <c r="F101" s="22"/>
      <c r="G101" s="22"/>
      <c r="H101" s="22"/>
      <c r="I101" s="22"/>
      <c r="J101" s="24">
        <f>SUM(J100:J100)</f>
        <v>1152785</v>
      </c>
      <c r="K101" s="24">
        <f t="shared" ref="K101:O101" si="41">SUM(K100:K100)</f>
        <v>1152785</v>
      </c>
      <c r="L101" s="24">
        <f t="shared" si="41"/>
        <v>251306</v>
      </c>
      <c r="M101" s="24">
        <f t="shared" si="41"/>
        <v>338779.36</v>
      </c>
      <c r="N101" s="24">
        <f t="shared" si="41"/>
        <v>287999.64</v>
      </c>
      <c r="O101" s="24">
        <f t="shared" si="41"/>
        <v>274700</v>
      </c>
      <c r="P101" s="28"/>
      <c r="Q101" s="25"/>
    </row>
    <row r="102" spans="1:17" ht="47.25" customHeight="1" x14ac:dyDescent="0.25">
      <c r="A102" s="180" t="s">
        <v>191</v>
      </c>
      <c r="B102" s="181"/>
      <c r="C102" s="181"/>
      <c r="D102" s="181"/>
      <c r="E102" s="32"/>
      <c r="F102" s="32"/>
      <c r="G102" s="32"/>
      <c r="H102" s="33"/>
      <c r="I102" s="33"/>
      <c r="J102" s="34">
        <f>J73+J77+J81+J75+J85+J87+J89+J91+J93+J95+J97+J99+J101</f>
        <v>36499810.57</v>
      </c>
      <c r="K102" s="34">
        <f>K103+K104+K105</f>
        <v>36499810.57</v>
      </c>
      <c r="L102" s="34">
        <f t="shared" ref="L102:O102" si="42">L73+L77+L81+L75+L85+L87+L89+L91+L93+L95+L97+L99+L101</f>
        <v>5284265.6000000006</v>
      </c>
      <c r="M102" s="34">
        <f t="shared" si="42"/>
        <v>11816439.859999999</v>
      </c>
      <c r="N102" s="34">
        <f t="shared" si="42"/>
        <v>4235769.6399999997</v>
      </c>
      <c r="O102" s="34">
        <f t="shared" si="42"/>
        <v>15163335.469999999</v>
      </c>
      <c r="P102" s="35"/>
      <c r="Q102" s="36"/>
    </row>
    <row r="103" spans="1:17" ht="47.25" customHeight="1" x14ac:dyDescent="0.25">
      <c r="A103" s="7" t="s">
        <v>45</v>
      </c>
      <c r="B103" s="8"/>
      <c r="C103" s="11"/>
      <c r="D103" s="8"/>
      <c r="E103" s="8"/>
      <c r="F103" s="8"/>
      <c r="G103" s="8"/>
      <c r="H103" s="8"/>
      <c r="I103" s="8"/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5"/>
      <c r="Q103" s="17"/>
    </row>
    <row r="104" spans="1:17" ht="47.25" customHeight="1" x14ac:dyDescent="0.25">
      <c r="A104" s="9" t="s">
        <v>186</v>
      </c>
      <c r="B104" s="10"/>
      <c r="C104" s="13"/>
      <c r="D104" s="10"/>
      <c r="E104" s="10"/>
      <c r="F104" s="10"/>
      <c r="G104" s="10"/>
      <c r="H104" s="10"/>
      <c r="I104" s="10"/>
      <c r="J104" s="14">
        <f>J82+J86+J88+J90+J92+J94+J96+J98+J100+J78</f>
        <v>32004015.57</v>
      </c>
      <c r="K104" s="14">
        <f t="shared" ref="K104:P104" si="43">K82+K86+K88+K90+K92+K94+K96+K98+K100+K78</f>
        <v>32004015.57</v>
      </c>
      <c r="L104" s="14">
        <f t="shared" si="43"/>
        <v>5284265.5999999996</v>
      </c>
      <c r="M104" s="14">
        <f t="shared" si="43"/>
        <v>11816439.859999999</v>
      </c>
      <c r="N104" s="14">
        <f t="shared" si="43"/>
        <v>657474.64</v>
      </c>
      <c r="O104" s="14">
        <f t="shared" si="43"/>
        <v>14245835.470000001</v>
      </c>
      <c r="P104" s="16" t="e">
        <f t="shared" si="43"/>
        <v>#VALUE!</v>
      </c>
      <c r="Q104" s="18"/>
    </row>
    <row r="105" spans="1:17" ht="47.25" customHeight="1" thickBot="1" x14ac:dyDescent="0.3">
      <c r="A105" s="42" t="s">
        <v>69</v>
      </c>
      <c r="B105" s="43"/>
      <c r="C105" s="43"/>
      <c r="D105" s="43"/>
      <c r="E105" s="43"/>
      <c r="F105" s="43"/>
      <c r="G105" s="43"/>
      <c r="H105" s="43"/>
      <c r="I105" s="43"/>
      <c r="J105" s="44">
        <f>J72+J74+J76+J79+J80+J83+J84</f>
        <v>4495795</v>
      </c>
      <c r="K105" s="44">
        <f t="shared" ref="K105:O105" si="44">K72+K74+K76+K79+K80+K83+K84</f>
        <v>4495795</v>
      </c>
      <c r="L105" s="44">
        <f t="shared" si="44"/>
        <v>0</v>
      </c>
      <c r="M105" s="44">
        <f t="shared" si="44"/>
        <v>0</v>
      </c>
      <c r="N105" s="44">
        <f t="shared" si="44"/>
        <v>3578295</v>
      </c>
      <c r="O105" s="44">
        <f t="shared" si="44"/>
        <v>917500</v>
      </c>
      <c r="P105" s="19"/>
      <c r="Q105" s="20"/>
    </row>
    <row r="106" spans="1:17" s="161" customFormat="1" ht="60" customHeight="1" thickBot="1" x14ac:dyDescent="0.3">
      <c r="A106" s="177" t="s">
        <v>236</v>
      </c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9"/>
    </row>
    <row r="107" spans="1:17" ht="109.5" customHeight="1" x14ac:dyDescent="0.25">
      <c r="A107" s="61">
        <v>1</v>
      </c>
      <c r="B107" s="184" t="s">
        <v>24</v>
      </c>
      <c r="C107" s="184">
        <v>4804002990</v>
      </c>
      <c r="D107" s="76" t="s">
        <v>143</v>
      </c>
      <c r="E107" s="76" t="s">
        <v>20</v>
      </c>
      <c r="F107" s="76" t="s">
        <v>20</v>
      </c>
      <c r="G107" s="76" t="s">
        <v>20</v>
      </c>
      <c r="H107" s="71" t="s">
        <v>144</v>
      </c>
      <c r="I107" s="76" t="s">
        <v>145</v>
      </c>
      <c r="J107" s="77">
        <v>1059862.8999999999</v>
      </c>
      <c r="K107" s="77">
        <f>L107+M107+N107+O107</f>
        <v>1059862.8999999999</v>
      </c>
      <c r="L107" s="77">
        <v>0</v>
      </c>
      <c r="M107" s="77">
        <v>1059862.8999999999</v>
      </c>
      <c r="N107" s="77">
        <v>0</v>
      </c>
      <c r="O107" s="77">
        <v>0</v>
      </c>
      <c r="P107" s="77" t="s">
        <v>29</v>
      </c>
      <c r="Q107" s="80" t="s">
        <v>72</v>
      </c>
    </row>
    <row r="108" spans="1:17" ht="109.5" customHeight="1" x14ac:dyDescent="0.25">
      <c r="A108" s="121">
        <v>2</v>
      </c>
      <c r="B108" s="185"/>
      <c r="C108" s="185"/>
      <c r="D108" s="76" t="s">
        <v>138</v>
      </c>
      <c r="E108" s="76" t="s">
        <v>20</v>
      </c>
      <c r="F108" s="76" t="s">
        <v>20</v>
      </c>
      <c r="G108" s="76" t="s">
        <v>20</v>
      </c>
      <c r="H108" s="71" t="s">
        <v>146</v>
      </c>
      <c r="I108" s="76" t="s">
        <v>85</v>
      </c>
      <c r="J108" s="77">
        <v>1300000</v>
      </c>
      <c r="K108" s="77">
        <f>L108+M108+N108+O108</f>
        <v>1300000</v>
      </c>
      <c r="L108" s="77">
        <v>0</v>
      </c>
      <c r="M108" s="77">
        <v>0</v>
      </c>
      <c r="N108" s="77">
        <v>1300000</v>
      </c>
      <c r="O108" s="77">
        <v>0</v>
      </c>
      <c r="P108" s="77" t="s">
        <v>29</v>
      </c>
      <c r="Q108" s="122"/>
    </row>
    <row r="109" spans="1:17" ht="109.5" customHeight="1" thickBot="1" x14ac:dyDescent="0.3">
      <c r="A109" s="123">
        <v>3</v>
      </c>
      <c r="B109" s="185"/>
      <c r="C109" s="185"/>
      <c r="D109" s="130" t="s">
        <v>82</v>
      </c>
      <c r="E109" s="130" t="s">
        <v>20</v>
      </c>
      <c r="F109" s="130" t="s">
        <v>20</v>
      </c>
      <c r="G109" s="130" t="s">
        <v>20</v>
      </c>
      <c r="H109" s="124" t="s">
        <v>147</v>
      </c>
      <c r="I109" s="130" t="s">
        <v>83</v>
      </c>
      <c r="J109" s="125">
        <v>10000000</v>
      </c>
      <c r="K109" s="125">
        <f>L109+M109+N109+O109</f>
        <v>10000000</v>
      </c>
      <c r="L109" s="125">
        <v>0</v>
      </c>
      <c r="M109" s="125">
        <v>0</v>
      </c>
      <c r="N109" s="125">
        <v>10000000</v>
      </c>
      <c r="O109" s="125">
        <v>0</v>
      </c>
      <c r="P109" s="125" t="s">
        <v>29</v>
      </c>
      <c r="Q109" s="126" t="s">
        <v>72</v>
      </c>
    </row>
    <row r="110" spans="1:17" s="23" customFormat="1" ht="32.25" customHeight="1" thickBot="1" x14ac:dyDescent="0.35">
      <c r="A110" s="172" t="s">
        <v>86</v>
      </c>
      <c r="B110" s="173"/>
      <c r="C110" s="29"/>
      <c r="D110" s="29"/>
      <c r="E110" s="22"/>
      <c r="F110" s="22"/>
      <c r="G110" s="22"/>
      <c r="H110" s="22"/>
      <c r="I110" s="22"/>
      <c r="J110" s="24">
        <f>SUM(J107:J109)</f>
        <v>12359862.9</v>
      </c>
      <c r="K110" s="24">
        <f t="shared" ref="K110:O110" si="45">SUM(K107:K109)</f>
        <v>12359862.9</v>
      </c>
      <c r="L110" s="24">
        <f t="shared" si="45"/>
        <v>0</v>
      </c>
      <c r="M110" s="24">
        <f t="shared" si="45"/>
        <v>1059862.8999999999</v>
      </c>
      <c r="N110" s="24">
        <f t="shared" si="45"/>
        <v>11300000</v>
      </c>
      <c r="O110" s="24">
        <f t="shared" si="45"/>
        <v>0</v>
      </c>
      <c r="P110" s="28"/>
      <c r="Q110" s="25"/>
    </row>
    <row r="111" spans="1:17" ht="110.25" customHeight="1" x14ac:dyDescent="0.25">
      <c r="A111" s="153">
        <v>1</v>
      </c>
      <c r="B111" s="201" t="s">
        <v>154</v>
      </c>
      <c r="C111" s="203" t="s">
        <v>155</v>
      </c>
      <c r="D111" s="37" t="s">
        <v>156</v>
      </c>
      <c r="E111" s="37" t="s">
        <v>20</v>
      </c>
      <c r="F111" s="37" t="s">
        <v>20</v>
      </c>
      <c r="G111" s="37" t="s">
        <v>20</v>
      </c>
      <c r="H111" s="40" t="s">
        <v>157</v>
      </c>
      <c r="I111" s="37" t="s">
        <v>158</v>
      </c>
      <c r="J111" s="39">
        <v>864100</v>
      </c>
      <c r="K111" s="39">
        <f>SUM(L111:O111)</f>
        <v>864100</v>
      </c>
      <c r="L111" s="39">
        <v>0</v>
      </c>
      <c r="M111" s="39">
        <v>0</v>
      </c>
      <c r="N111" s="39">
        <v>864100</v>
      </c>
      <c r="O111" s="39">
        <v>0</v>
      </c>
      <c r="P111" s="37" t="s">
        <v>29</v>
      </c>
      <c r="Q111" s="154" t="s">
        <v>72</v>
      </c>
    </row>
    <row r="112" spans="1:17" ht="110.25" customHeight="1" thickBot="1" x14ac:dyDescent="0.3">
      <c r="A112" s="155">
        <v>2</v>
      </c>
      <c r="B112" s="202"/>
      <c r="C112" s="204"/>
      <c r="D112" s="134" t="s">
        <v>159</v>
      </c>
      <c r="E112" s="134" t="s">
        <v>20</v>
      </c>
      <c r="F112" s="134" t="s">
        <v>20</v>
      </c>
      <c r="G112" s="134" t="s">
        <v>20</v>
      </c>
      <c r="H112" s="133" t="s">
        <v>160</v>
      </c>
      <c r="I112" s="128" t="s">
        <v>62</v>
      </c>
      <c r="J112" s="135">
        <v>500000</v>
      </c>
      <c r="K112" s="135">
        <f>SUM(L112:O112)</f>
        <v>500000</v>
      </c>
      <c r="L112" s="135">
        <v>0</v>
      </c>
      <c r="M112" s="135">
        <v>0</v>
      </c>
      <c r="N112" s="135">
        <v>500000</v>
      </c>
      <c r="O112" s="135">
        <v>0</v>
      </c>
      <c r="P112" s="128" t="s">
        <v>29</v>
      </c>
      <c r="Q112" s="70" t="s">
        <v>72</v>
      </c>
    </row>
    <row r="113" spans="1:17" s="23" customFormat="1" ht="32.25" customHeight="1" thickBot="1" x14ac:dyDescent="0.35">
      <c r="A113" s="172" t="s">
        <v>35</v>
      </c>
      <c r="B113" s="173"/>
      <c r="C113" s="29"/>
      <c r="D113" s="29"/>
      <c r="E113" s="22"/>
      <c r="F113" s="22"/>
      <c r="G113" s="22"/>
      <c r="H113" s="22"/>
      <c r="I113" s="22"/>
      <c r="J113" s="24">
        <f>SUM(J111:J112)</f>
        <v>1364100</v>
      </c>
      <c r="K113" s="24">
        <f t="shared" ref="K113:O113" si="46">SUM(K111:K112)</f>
        <v>1364100</v>
      </c>
      <c r="L113" s="24">
        <f t="shared" si="46"/>
        <v>0</v>
      </c>
      <c r="M113" s="24">
        <f t="shared" si="46"/>
        <v>0</v>
      </c>
      <c r="N113" s="24">
        <f t="shared" si="46"/>
        <v>1364100</v>
      </c>
      <c r="O113" s="24">
        <f t="shared" si="46"/>
        <v>0</v>
      </c>
      <c r="P113" s="28"/>
      <c r="Q113" s="25"/>
    </row>
    <row r="114" spans="1:17" ht="109.5" customHeight="1" thickBot="1" x14ac:dyDescent="0.3">
      <c r="A114" s="88">
        <v>1</v>
      </c>
      <c r="B114" s="157" t="s">
        <v>224</v>
      </c>
      <c r="C114" s="157">
        <v>4802023867</v>
      </c>
      <c r="D114" s="157" t="s">
        <v>20</v>
      </c>
      <c r="E114" s="158" t="s">
        <v>20</v>
      </c>
      <c r="F114" s="158" t="s">
        <v>20</v>
      </c>
      <c r="G114" s="158" t="s">
        <v>20</v>
      </c>
      <c r="H114" s="62" t="s">
        <v>166</v>
      </c>
      <c r="I114" s="157" t="s">
        <v>112</v>
      </c>
      <c r="J114" s="31">
        <v>317770</v>
      </c>
      <c r="K114" s="31">
        <f>SUM(L114:O114)</f>
        <v>317770</v>
      </c>
      <c r="L114" s="31">
        <v>0</v>
      </c>
      <c r="M114" s="31">
        <v>0</v>
      </c>
      <c r="N114" s="31">
        <v>317770</v>
      </c>
      <c r="O114" s="31">
        <v>0</v>
      </c>
      <c r="P114" s="94">
        <v>0</v>
      </c>
      <c r="Q114" s="70" t="s">
        <v>26</v>
      </c>
    </row>
    <row r="115" spans="1:17" s="23" customFormat="1" ht="32.25" customHeight="1" thickBot="1" x14ac:dyDescent="0.35">
      <c r="A115" s="172" t="s">
        <v>19</v>
      </c>
      <c r="B115" s="173"/>
      <c r="C115" s="29"/>
      <c r="D115" s="29"/>
      <c r="E115" s="22"/>
      <c r="F115" s="22"/>
      <c r="G115" s="22"/>
      <c r="H115" s="22"/>
      <c r="I115" s="22"/>
      <c r="J115" s="24">
        <f>SUM(J114)</f>
        <v>317770</v>
      </c>
      <c r="K115" s="24">
        <f t="shared" ref="K115:O115" si="47">SUM(K114)</f>
        <v>317770</v>
      </c>
      <c r="L115" s="24">
        <f t="shared" si="47"/>
        <v>0</v>
      </c>
      <c r="M115" s="24">
        <f t="shared" si="47"/>
        <v>0</v>
      </c>
      <c r="N115" s="24">
        <f t="shared" si="47"/>
        <v>317770</v>
      </c>
      <c r="O115" s="24">
        <f t="shared" si="47"/>
        <v>0</v>
      </c>
      <c r="P115" s="28">
        <f t="shared" ref="P115" si="48">SUM(P114)</f>
        <v>0</v>
      </c>
      <c r="Q115" s="25"/>
    </row>
    <row r="116" spans="1:17" ht="47.25" customHeight="1" x14ac:dyDescent="0.25">
      <c r="A116" s="180" t="s">
        <v>167</v>
      </c>
      <c r="B116" s="181"/>
      <c r="C116" s="181"/>
      <c r="D116" s="181"/>
      <c r="E116" s="32"/>
      <c r="F116" s="32"/>
      <c r="G116" s="32"/>
      <c r="H116" s="33"/>
      <c r="I116" s="33"/>
      <c r="J116" s="34">
        <f>SUM(J110+J113+J115)</f>
        <v>14041732.9</v>
      </c>
      <c r="K116" s="34">
        <f>K117+K118+K119</f>
        <v>14041732.9</v>
      </c>
      <c r="L116" s="34">
        <f t="shared" ref="L116:O116" si="49">SUM(L110+L113+L115)</f>
        <v>0</v>
      </c>
      <c r="M116" s="34">
        <f t="shared" si="49"/>
        <v>1059862.8999999999</v>
      </c>
      <c r="N116" s="34">
        <f t="shared" si="49"/>
        <v>12981870</v>
      </c>
      <c r="O116" s="34">
        <f t="shared" si="49"/>
        <v>0</v>
      </c>
      <c r="P116" s="35"/>
      <c r="Q116" s="36"/>
    </row>
    <row r="117" spans="1:17" ht="47.25" customHeight="1" x14ac:dyDescent="0.25">
      <c r="A117" s="7" t="s">
        <v>44</v>
      </c>
      <c r="B117" s="8"/>
      <c r="C117" s="11"/>
      <c r="D117" s="8"/>
      <c r="E117" s="8"/>
      <c r="F117" s="8"/>
      <c r="G117" s="8"/>
      <c r="H117" s="8"/>
      <c r="I117" s="8"/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5"/>
      <c r="Q117" s="17"/>
    </row>
    <row r="118" spans="1:17" ht="47.25" customHeight="1" x14ac:dyDescent="0.25">
      <c r="A118" s="9" t="s">
        <v>61</v>
      </c>
      <c r="B118" s="10"/>
      <c r="C118" s="13"/>
      <c r="D118" s="10"/>
      <c r="E118" s="10"/>
      <c r="F118" s="10"/>
      <c r="G118" s="10"/>
      <c r="H118" s="10"/>
      <c r="I118" s="10"/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6"/>
      <c r="Q118" s="18"/>
    </row>
    <row r="119" spans="1:17" ht="47.25" customHeight="1" thickBot="1" x14ac:dyDescent="0.3">
      <c r="A119" s="42" t="s">
        <v>168</v>
      </c>
      <c r="B119" s="43"/>
      <c r="C119" s="43"/>
      <c r="D119" s="43"/>
      <c r="E119" s="43"/>
      <c r="F119" s="43"/>
      <c r="G119" s="43"/>
      <c r="H119" s="43"/>
      <c r="I119" s="43"/>
      <c r="J119" s="44">
        <f>J107+J109+J111+J112+J108+J114</f>
        <v>14041732.9</v>
      </c>
      <c r="K119" s="44">
        <f t="shared" ref="K119:O119" si="50">K107+K109+K111+K112+K108+K114</f>
        <v>14041732.9</v>
      </c>
      <c r="L119" s="44">
        <f t="shared" si="50"/>
        <v>0</v>
      </c>
      <c r="M119" s="44">
        <f t="shared" si="50"/>
        <v>1059862.8999999999</v>
      </c>
      <c r="N119" s="44">
        <f t="shared" si="50"/>
        <v>12981870</v>
      </c>
      <c r="O119" s="44">
        <f t="shared" si="50"/>
        <v>0</v>
      </c>
      <c r="P119" s="19"/>
      <c r="Q119" s="20"/>
    </row>
    <row r="120" spans="1:17" s="161" customFormat="1" ht="60" customHeight="1" thickBot="1" x14ac:dyDescent="0.3">
      <c r="A120" s="177" t="s">
        <v>237</v>
      </c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9"/>
    </row>
    <row r="121" spans="1:17" ht="109.5" customHeight="1" thickBot="1" x14ac:dyDescent="0.3">
      <c r="A121" s="88">
        <v>1</v>
      </c>
      <c r="B121" s="157" t="s">
        <v>60</v>
      </c>
      <c r="C121" s="157">
        <v>4804002189</v>
      </c>
      <c r="D121" s="157" t="s">
        <v>77</v>
      </c>
      <c r="E121" s="158" t="s">
        <v>20</v>
      </c>
      <c r="F121" s="158" t="s">
        <v>20</v>
      </c>
      <c r="G121" s="158" t="s">
        <v>20</v>
      </c>
      <c r="H121" s="62" t="s">
        <v>20</v>
      </c>
      <c r="I121" s="157" t="s">
        <v>58</v>
      </c>
      <c r="J121" s="31">
        <v>30000</v>
      </c>
      <c r="K121" s="31">
        <f>SUM(L121:O121)</f>
        <v>30000</v>
      </c>
      <c r="L121" s="31">
        <v>0</v>
      </c>
      <c r="M121" s="31">
        <v>0</v>
      </c>
      <c r="N121" s="31">
        <v>30000</v>
      </c>
      <c r="O121" s="31">
        <v>0</v>
      </c>
      <c r="P121" s="94" t="s">
        <v>30</v>
      </c>
      <c r="Q121" s="70" t="s">
        <v>59</v>
      </c>
    </row>
    <row r="122" spans="1:17" s="23" customFormat="1" ht="32.25" customHeight="1" thickBot="1" x14ac:dyDescent="0.35">
      <c r="A122" s="172" t="s">
        <v>19</v>
      </c>
      <c r="B122" s="173"/>
      <c r="C122" s="29"/>
      <c r="D122" s="29"/>
      <c r="E122" s="22"/>
      <c r="F122" s="22"/>
      <c r="G122" s="22"/>
      <c r="H122" s="22"/>
      <c r="I122" s="22"/>
      <c r="J122" s="24">
        <f>SUM(J121)</f>
        <v>30000</v>
      </c>
      <c r="K122" s="24">
        <f t="shared" ref="K122:O122" si="51">SUM(K121)</f>
        <v>30000</v>
      </c>
      <c r="L122" s="24">
        <f t="shared" si="51"/>
        <v>0</v>
      </c>
      <c r="M122" s="24">
        <f t="shared" si="51"/>
        <v>0</v>
      </c>
      <c r="N122" s="24">
        <f t="shared" si="51"/>
        <v>30000</v>
      </c>
      <c r="O122" s="24">
        <f t="shared" si="51"/>
        <v>0</v>
      </c>
      <c r="P122" s="28"/>
      <c r="Q122" s="25"/>
    </row>
    <row r="123" spans="1:17" ht="109.5" customHeight="1" thickBot="1" x14ac:dyDescent="0.3">
      <c r="A123" s="88">
        <v>1</v>
      </c>
      <c r="B123" s="157" t="s">
        <v>100</v>
      </c>
      <c r="C123" s="157">
        <v>4802009397</v>
      </c>
      <c r="D123" s="157" t="s">
        <v>101</v>
      </c>
      <c r="E123" s="158" t="s">
        <v>20</v>
      </c>
      <c r="F123" s="158" t="s">
        <v>20</v>
      </c>
      <c r="G123" s="158" t="s">
        <v>20</v>
      </c>
      <c r="H123" s="62" t="s">
        <v>20</v>
      </c>
      <c r="I123" s="157" t="s">
        <v>102</v>
      </c>
      <c r="J123" s="31">
        <v>550000</v>
      </c>
      <c r="K123" s="31">
        <f>L123+M123+N123+O123</f>
        <v>550000</v>
      </c>
      <c r="L123" s="31">
        <v>0</v>
      </c>
      <c r="M123" s="31">
        <v>0</v>
      </c>
      <c r="N123" s="31">
        <v>550000</v>
      </c>
      <c r="O123" s="31">
        <v>0</v>
      </c>
      <c r="P123" s="94" t="s">
        <v>30</v>
      </c>
      <c r="Q123" s="70" t="s">
        <v>72</v>
      </c>
    </row>
    <row r="124" spans="1:17" s="23" customFormat="1" ht="32.25" customHeight="1" thickBot="1" x14ac:dyDescent="0.35">
      <c r="A124" s="172" t="s">
        <v>19</v>
      </c>
      <c r="B124" s="173"/>
      <c r="C124" s="29"/>
      <c r="D124" s="29"/>
      <c r="E124" s="22"/>
      <c r="F124" s="22"/>
      <c r="G124" s="22"/>
      <c r="H124" s="22"/>
      <c r="I124" s="22"/>
      <c r="J124" s="24">
        <f>J123</f>
        <v>550000</v>
      </c>
      <c r="K124" s="24">
        <f t="shared" ref="K124:O124" si="52">K123</f>
        <v>550000</v>
      </c>
      <c r="L124" s="24">
        <f t="shared" si="52"/>
        <v>0</v>
      </c>
      <c r="M124" s="24">
        <f t="shared" si="52"/>
        <v>0</v>
      </c>
      <c r="N124" s="24">
        <f t="shared" si="52"/>
        <v>550000</v>
      </c>
      <c r="O124" s="24">
        <f t="shared" si="52"/>
        <v>0</v>
      </c>
      <c r="P124" s="28"/>
      <c r="Q124" s="25"/>
    </row>
    <row r="125" spans="1:17" ht="109.5" customHeight="1" thickBot="1" x14ac:dyDescent="0.3">
      <c r="A125" s="88">
        <v>1</v>
      </c>
      <c r="B125" s="157" t="s">
        <v>63</v>
      </c>
      <c r="C125" s="157">
        <v>4804003104</v>
      </c>
      <c r="D125" s="157" t="s">
        <v>148</v>
      </c>
      <c r="E125" s="158" t="s">
        <v>20</v>
      </c>
      <c r="F125" s="158" t="s">
        <v>20</v>
      </c>
      <c r="G125" s="158" t="s">
        <v>20</v>
      </c>
      <c r="H125" s="62" t="s">
        <v>20</v>
      </c>
      <c r="I125" s="157" t="s">
        <v>124</v>
      </c>
      <c r="J125" s="31">
        <f>K125</f>
        <v>37000</v>
      </c>
      <c r="K125" s="31">
        <f>SUM(L125:O125)</f>
        <v>37000</v>
      </c>
      <c r="L125" s="31">
        <v>0</v>
      </c>
      <c r="M125" s="31">
        <v>0</v>
      </c>
      <c r="N125" s="31">
        <v>37000</v>
      </c>
      <c r="O125" s="31">
        <v>0</v>
      </c>
      <c r="P125" s="94" t="s">
        <v>30</v>
      </c>
      <c r="Q125" s="70" t="s">
        <v>72</v>
      </c>
    </row>
    <row r="126" spans="1:17" s="23" customFormat="1" ht="32.25" customHeight="1" thickBot="1" x14ac:dyDescent="0.35">
      <c r="A126" s="172" t="s">
        <v>19</v>
      </c>
      <c r="B126" s="173"/>
      <c r="C126" s="29"/>
      <c r="D126" s="29"/>
      <c r="E126" s="22"/>
      <c r="F126" s="22"/>
      <c r="G126" s="22"/>
      <c r="H126" s="22"/>
      <c r="I126" s="22"/>
      <c r="J126" s="24">
        <f>SUM(J125)</f>
        <v>37000</v>
      </c>
      <c r="K126" s="24">
        <f t="shared" ref="K126:O126" si="53">SUM(K125)</f>
        <v>37000</v>
      </c>
      <c r="L126" s="24">
        <f t="shared" si="53"/>
        <v>0</v>
      </c>
      <c r="M126" s="24">
        <f t="shared" si="53"/>
        <v>0</v>
      </c>
      <c r="N126" s="24">
        <f t="shared" si="53"/>
        <v>37000</v>
      </c>
      <c r="O126" s="24">
        <f t="shared" si="53"/>
        <v>0</v>
      </c>
      <c r="P126" s="28"/>
      <c r="Q126" s="25"/>
    </row>
    <row r="127" spans="1:17" ht="47.25" customHeight="1" x14ac:dyDescent="0.25">
      <c r="A127" s="180" t="s">
        <v>169</v>
      </c>
      <c r="B127" s="181"/>
      <c r="C127" s="181"/>
      <c r="D127" s="181"/>
      <c r="E127" s="32"/>
      <c r="F127" s="32"/>
      <c r="G127" s="32"/>
      <c r="H127" s="33"/>
      <c r="I127" s="33"/>
      <c r="J127" s="34">
        <f>J122+J124+J126</f>
        <v>617000</v>
      </c>
      <c r="K127" s="34">
        <f>K128+K129+K130</f>
        <v>617000</v>
      </c>
      <c r="L127" s="34">
        <f t="shared" ref="L127:O127" si="54">L122+L124+L126</f>
        <v>0</v>
      </c>
      <c r="M127" s="34">
        <f t="shared" si="54"/>
        <v>0</v>
      </c>
      <c r="N127" s="34">
        <f t="shared" si="54"/>
        <v>617000</v>
      </c>
      <c r="O127" s="34">
        <f t="shared" si="54"/>
        <v>0</v>
      </c>
      <c r="P127" s="35"/>
      <c r="Q127" s="36"/>
    </row>
    <row r="128" spans="1:17" ht="47.25" customHeight="1" x14ac:dyDescent="0.25">
      <c r="A128" s="7" t="s">
        <v>44</v>
      </c>
      <c r="B128" s="8"/>
      <c r="C128" s="11"/>
      <c r="D128" s="8"/>
      <c r="E128" s="8"/>
      <c r="F128" s="8"/>
      <c r="G128" s="8"/>
      <c r="H128" s="8"/>
      <c r="I128" s="8"/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5"/>
      <c r="Q128" s="17"/>
    </row>
    <row r="129" spans="1:17" ht="47.25" customHeight="1" x14ac:dyDescent="0.25">
      <c r="A129" s="9" t="s">
        <v>61</v>
      </c>
      <c r="B129" s="10"/>
      <c r="C129" s="13"/>
      <c r="D129" s="10"/>
      <c r="E129" s="10"/>
      <c r="F129" s="10"/>
      <c r="G129" s="10"/>
      <c r="H129" s="10"/>
      <c r="I129" s="10"/>
      <c r="J129" s="14">
        <f>0</f>
        <v>0</v>
      </c>
      <c r="K129" s="14">
        <f>0</f>
        <v>0</v>
      </c>
      <c r="L129" s="14">
        <f>0</f>
        <v>0</v>
      </c>
      <c r="M129" s="14">
        <f>0</f>
        <v>0</v>
      </c>
      <c r="N129" s="14">
        <f>0</f>
        <v>0</v>
      </c>
      <c r="O129" s="14">
        <f>0</f>
        <v>0</v>
      </c>
      <c r="P129" s="16"/>
      <c r="Q129" s="18"/>
    </row>
    <row r="130" spans="1:17" ht="47.25" customHeight="1" thickBot="1" x14ac:dyDescent="0.3">
      <c r="A130" s="42" t="s">
        <v>170</v>
      </c>
      <c r="B130" s="43"/>
      <c r="C130" s="43"/>
      <c r="D130" s="43"/>
      <c r="E130" s="43"/>
      <c r="F130" s="43"/>
      <c r="G130" s="43"/>
      <c r="H130" s="43"/>
      <c r="I130" s="43"/>
      <c r="J130" s="44">
        <f>J121+J123+J125</f>
        <v>617000</v>
      </c>
      <c r="K130" s="44">
        <f t="shared" ref="K130:O130" si="55">K121+K123+K125</f>
        <v>617000</v>
      </c>
      <c r="L130" s="44">
        <f t="shared" si="55"/>
        <v>0</v>
      </c>
      <c r="M130" s="44">
        <f t="shared" si="55"/>
        <v>0</v>
      </c>
      <c r="N130" s="44">
        <f t="shared" si="55"/>
        <v>617000</v>
      </c>
      <c r="O130" s="44">
        <f t="shared" si="55"/>
        <v>0</v>
      </c>
      <c r="P130" s="19"/>
      <c r="Q130" s="20"/>
    </row>
    <row r="131" spans="1:17" s="161" customFormat="1" ht="60" customHeight="1" thickBot="1" x14ac:dyDescent="0.3">
      <c r="A131" s="177" t="s">
        <v>238</v>
      </c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9"/>
    </row>
    <row r="132" spans="1:17" ht="109.5" customHeight="1" thickBot="1" x14ac:dyDescent="0.3">
      <c r="A132" s="88">
        <v>1</v>
      </c>
      <c r="B132" s="157" t="s">
        <v>63</v>
      </c>
      <c r="C132" s="157">
        <v>4804003104</v>
      </c>
      <c r="D132" s="157" t="s">
        <v>97</v>
      </c>
      <c r="E132" s="158" t="s">
        <v>20</v>
      </c>
      <c r="F132" s="158" t="s">
        <v>20</v>
      </c>
      <c r="G132" s="158" t="s">
        <v>20</v>
      </c>
      <c r="H132" s="62" t="s">
        <v>20</v>
      </c>
      <c r="I132" s="157" t="s">
        <v>20</v>
      </c>
      <c r="J132" s="31">
        <f>K132</f>
        <v>200000</v>
      </c>
      <c r="K132" s="31">
        <f>L132+M132+N132+O132</f>
        <v>200000</v>
      </c>
      <c r="L132" s="31">
        <v>0</v>
      </c>
      <c r="M132" s="31">
        <v>0</v>
      </c>
      <c r="N132" s="31">
        <v>200000</v>
      </c>
      <c r="O132" s="31">
        <v>0</v>
      </c>
      <c r="P132" s="94" t="s">
        <v>31</v>
      </c>
      <c r="Q132" s="70" t="s">
        <v>26</v>
      </c>
    </row>
    <row r="133" spans="1:17" s="23" customFormat="1" ht="32.25" customHeight="1" thickBot="1" x14ac:dyDescent="0.35">
      <c r="A133" s="172" t="s">
        <v>19</v>
      </c>
      <c r="B133" s="173"/>
      <c r="C133" s="29"/>
      <c r="D133" s="29"/>
      <c r="E133" s="22"/>
      <c r="F133" s="22"/>
      <c r="G133" s="22"/>
      <c r="H133" s="22"/>
      <c r="I133" s="22"/>
      <c r="J133" s="24">
        <f>SUM(J132)</f>
        <v>200000</v>
      </c>
      <c r="K133" s="24">
        <f t="shared" ref="K133:O133" si="56">SUM(K132)</f>
        <v>200000</v>
      </c>
      <c r="L133" s="24">
        <f t="shared" si="56"/>
        <v>0</v>
      </c>
      <c r="M133" s="24">
        <f t="shared" si="56"/>
        <v>0</v>
      </c>
      <c r="N133" s="24">
        <f t="shared" si="56"/>
        <v>200000</v>
      </c>
      <c r="O133" s="24">
        <f t="shared" si="56"/>
        <v>0</v>
      </c>
      <c r="P133" s="28"/>
      <c r="Q133" s="25"/>
    </row>
    <row r="134" spans="1:17" ht="47.25" customHeight="1" x14ac:dyDescent="0.25">
      <c r="A134" s="180" t="s">
        <v>99</v>
      </c>
      <c r="B134" s="181"/>
      <c r="C134" s="181"/>
      <c r="D134" s="181"/>
      <c r="E134" s="32"/>
      <c r="F134" s="32"/>
      <c r="G134" s="32"/>
      <c r="H134" s="33"/>
      <c r="I134" s="33"/>
      <c r="J134" s="34">
        <f>J133</f>
        <v>200000</v>
      </c>
      <c r="K134" s="34">
        <f t="shared" ref="K134:O134" si="57">K133</f>
        <v>200000</v>
      </c>
      <c r="L134" s="34">
        <f t="shared" si="57"/>
        <v>0</v>
      </c>
      <c r="M134" s="34">
        <f t="shared" si="57"/>
        <v>0</v>
      </c>
      <c r="N134" s="34">
        <f t="shared" si="57"/>
        <v>200000</v>
      </c>
      <c r="O134" s="34">
        <f t="shared" si="57"/>
        <v>0</v>
      </c>
      <c r="P134" s="35"/>
      <c r="Q134" s="36"/>
    </row>
    <row r="135" spans="1:17" ht="47.25" customHeight="1" x14ac:dyDescent="0.25">
      <c r="A135" s="7" t="s">
        <v>45</v>
      </c>
      <c r="B135" s="8"/>
      <c r="C135" s="11"/>
      <c r="D135" s="8"/>
      <c r="E135" s="8"/>
      <c r="F135" s="8"/>
      <c r="G135" s="8"/>
      <c r="H135" s="8"/>
      <c r="I135" s="8"/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5"/>
      <c r="Q135" s="17"/>
    </row>
    <row r="136" spans="1:17" ht="47.25" customHeight="1" x14ac:dyDescent="0.25">
      <c r="A136" s="9" t="s">
        <v>47</v>
      </c>
      <c r="B136" s="10"/>
      <c r="C136" s="13"/>
      <c r="D136" s="10"/>
      <c r="E136" s="10"/>
      <c r="F136" s="10"/>
      <c r="G136" s="10"/>
      <c r="H136" s="10"/>
      <c r="I136" s="10"/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6"/>
      <c r="Q136" s="18"/>
    </row>
    <row r="137" spans="1:17" ht="47.25" customHeight="1" thickBot="1" x14ac:dyDescent="0.3">
      <c r="A137" s="42" t="s">
        <v>21</v>
      </c>
      <c r="B137" s="43"/>
      <c r="C137" s="43"/>
      <c r="D137" s="43"/>
      <c r="E137" s="43"/>
      <c r="F137" s="43"/>
      <c r="G137" s="43"/>
      <c r="H137" s="43"/>
      <c r="I137" s="43"/>
      <c r="J137" s="44">
        <f>J132</f>
        <v>200000</v>
      </c>
      <c r="K137" s="44">
        <f t="shared" ref="K137:O137" si="58">K132</f>
        <v>200000</v>
      </c>
      <c r="L137" s="44">
        <f t="shared" si="58"/>
        <v>0</v>
      </c>
      <c r="M137" s="44">
        <f t="shared" si="58"/>
        <v>0</v>
      </c>
      <c r="N137" s="44">
        <f t="shared" si="58"/>
        <v>200000</v>
      </c>
      <c r="O137" s="44">
        <f t="shared" si="58"/>
        <v>0</v>
      </c>
      <c r="P137" s="19"/>
      <c r="Q137" s="20"/>
    </row>
    <row r="138" spans="1:17" s="161" customFormat="1" ht="60" customHeight="1" thickBot="1" x14ac:dyDescent="0.3">
      <c r="A138" s="177" t="s">
        <v>239</v>
      </c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9"/>
    </row>
    <row r="139" spans="1:17" ht="109.5" customHeight="1" thickBot="1" x14ac:dyDescent="0.3">
      <c r="A139" s="88">
        <v>1</v>
      </c>
      <c r="B139" s="157" t="s">
        <v>100</v>
      </c>
      <c r="C139" s="157">
        <v>4802009397</v>
      </c>
      <c r="D139" s="157" t="s">
        <v>171</v>
      </c>
      <c r="E139" s="158" t="s">
        <v>20</v>
      </c>
      <c r="F139" s="158" t="s">
        <v>20</v>
      </c>
      <c r="G139" s="158" t="s">
        <v>20</v>
      </c>
      <c r="H139" s="62" t="s">
        <v>20</v>
      </c>
      <c r="I139" s="157" t="s">
        <v>106</v>
      </c>
      <c r="J139" s="31">
        <v>300000</v>
      </c>
      <c r="K139" s="31">
        <f>SUM(L139:O139)</f>
        <v>300000</v>
      </c>
      <c r="L139" s="31">
        <v>0</v>
      </c>
      <c r="M139" s="31">
        <v>0</v>
      </c>
      <c r="N139" s="31">
        <f>J139</f>
        <v>300000</v>
      </c>
      <c r="O139" s="31">
        <v>0</v>
      </c>
      <c r="P139" s="94" t="s">
        <v>32</v>
      </c>
      <c r="Q139" s="70" t="s">
        <v>26</v>
      </c>
    </row>
    <row r="140" spans="1:17" s="23" customFormat="1" ht="32.25" customHeight="1" thickBot="1" x14ac:dyDescent="0.35">
      <c r="A140" s="172" t="s">
        <v>19</v>
      </c>
      <c r="B140" s="173"/>
      <c r="C140" s="29"/>
      <c r="D140" s="29"/>
      <c r="E140" s="22"/>
      <c r="F140" s="22"/>
      <c r="G140" s="22"/>
      <c r="H140" s="22"/>
      <c r="I140" s="22"/>
      <c r="J140" s="24">
        <f>SUM(J139)</f>
        <v>300000</v>
      </c>
      <c r="K140" s="24">
        <f t="shared" ref="K140:O140" si="59">SUM(K139)</f>
        <v>300000</v>
      </c>
      <c r="L140" s="24">
        <f t="shared" si="59"/>
        <v>0</v>
      </c>
      <c r="M140" s="24">
        <f t="shared" si="59"/>
        <v>0</v>
      </c>
      <c r="N140" s="24">
        <f t="shared" si="59"/>
        <v>300000</v>
      </c>
      <c r="O140" s="24">
        <f t="shared" si="59"/>
        <v>0</v>
      </c>
      <c r="P140" s="28"/>
      <c r="Q140" s="25"/>
    </row>
    <row r="141" spans="1:17" ht="47.25" customHeight="1" x14ac:dyDescent="0.25">
      <c r="A141" s="180" t="s">
        <v>172</v>
      </c>
      <c r="B141" s="181"/>
      <c r="C141" s="181"/>
      <c r="D141" s="181"/>
      <c r="E141" s="32"/>
      <c r="F141" s="32"/>
      <c r="G141" s="32"/>
      <c r="H141" s="33"/>
      <c r="I141" s="33"/>
      <c r="J141" s="34">
        <f>J140</f>
        <v>300000</v>
      </c>
      <c r="K141" s="34">
        <f t="shared" ref="K141:O141" si="60">K140</f>
        <v>300000</v>
      </c>
      <c r="L141" s="34">
        <f t="shared" si="60"/>
        <v>0</v>
      </c>
      <c r="M141" s="34">
        <f t="shared" si="60"/>
        <v>0</v>
      </c>
      <c r="N141" s="34">
        <f t="shared" si="60"/>
        <v>300000</v>
      </c>
      <c r="O141" s="34">
        <f t="shared" si="60"/>
        <v>0</v>
      </c>
      <c r="P141" s="35"/>
      <c r="Q141" s="36"/>
    </row>
    <row r="142" spans="1:17" ht="47.25" customHeight="1" x14ac:dyDescent="0.25">
      <c r="A142" s="7" t="s">
        <v>44</v>
      </c>
      <c r="B142" s="8"/>
      <c r="C142" s="11"/>
      <c r="D142" s="8"/>
      <c r="E142" s="8"/>
      <c r="F142" s="8"/>
      <c r="G142" s="8"/>
      <c r="H142" s="8"/>
      <c r="I142" s="8"/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5"/>
      <c r="Q142" s="17"/>
    </row>
    <row r="143" spans="1:17" ht="47.25" customHeight="1" x14ac:dyDescent="0.25">
      <c r="A143" s="9" t="s">
        <v>46</v>
      </c>
      <c r="B143" s="10"/>
      <c r="C143" s="13"/>
      <c r="D143" s="10"/>
      <c r="E143" s="10"/>
      <c r="F143" s="10"/>
      <c r="G143" s="10"/>
      <c r="H143" s="10"/>
      <c r="I143" s="10"/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6"/>
      <c r="Q143" s="18"/>
    </row>
    <row r="144" spans="1:17" ht="47.25" customHeight="1" thickBot="1" x14ac:dyDescent="0.3">
      <c r="A144" s="42" t="s">
        <v>21</v>
      </c>
      <c r="B144" s="43"/>
      <c r="C144" s="43"/>
      <c r="D144" s="43"/>
      <c r="E144" s="43"/>
      <c r="F144" s="43"/>
      <c r="G144" s="43"/>
      <c r="H144" s="43"/>
      <c r="I144" s="43"/>
      <c r="J144" s="44">
        <f>J139</f>
        <v>300000</v>
      </c>
      <c r="K144" s="44">
        <f t="shared" ref="K144:O144" si="61">K139</f>
        <v>300000</v>
      </c>
      <c r="L144" s="44">
        <f t="shared" si="61"/>
        <v>0</v>
      </c>
      <c r="M144" s="44">
        <f t="shared" si="61"/>
        <v>0</v>
      </c>
      <c r="N144" s="44">
        <f t="shared" si="61"/>
        <v>300000</v>
      </c>
      <c r="O144" s="44">
        <f t="shared" si="61"/>
        <v>0</v>
      </c>
      <c r="P144" s="19"/>
      <c r="Q144" s="20"/>
    </row>
    <row r="145" spans="1:17" s="161" customFormat="1" ht="60" customHeight="1" thickBot="1" x14ac:dyDescent="0.3">
      <c r="A145" s="177" t="s">
        <v>240</v>
      </c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9"/>
    </row>
    <row r="146" spans="1:17" ht="109.5" customHeight="1" thickBot="1" x14ac:dyDescent="0.3">
      <c r="A146" s="88">
        <v>1</v>
      </c>
      <c r="B146" s="66" t="s">
        <v>79</v>
      </c>
      <c r="C146" s="66">
        <v>4804006578</v>
      </c>
      <c r="D146" s="66" t="s">
        <v>195</v>
      </c>
      <c r="E146" s="65" t="s">
        <v>20</v>
      </c>
      <c r="F146" s="65" t="s">
        <v>20</v>
      </c>
      <c r="G146" s="65" t="s">
        <v>20</v>
      </c>
      <c r="H146" s="62" t="s">
        <v>20</v>
      </c>
      <c r="I146" s="66" t="s">
        <v>193</v>
      </c>
      <c r="J146" s="31">
        <v>30000</v>
      </c>
      <c r="K146" s="31">
        <f>L146+M146+N146+O146</f>
        <v>30000</v>
      </c>
      <c r="L146" s="31">
        <v>0</v>
      </c>
      <c r="M146" s="31">
        <v>0</v>
      </c>
      <c r="N146" s="31">
        <v>30000</v>
      </c>
      <c r="O146" s="31">
        <v>0</v>
      </c>
      <c r="P146" s="94" t="s">
        <v>33</v>
      </c>
      <c r="Q146" s="70" t="s">
        <v>26</v>
      </c>
    </row>
    <row r="147" spans="1:17" s="23" customFormat="1" ht="32.25" customHeight="1" thickBot="1" x14ac:dyDescent="0.35">
      <c r="A147" s="172" t="s">
        <v>194</v>
      </c>
      <c r="B147" s="173"/>
      <c r="C147" s="29"/>
      <c r="D147" s="29"/>
      <c r="E147" s="22"/>
      <c r="F147" s="22"/>
      <c r="G147" s="22"/>
      <c r="H147" s="22"/>
      <c r="I147" s="22"/>
      <c r="J147" s="24">
        <f>SUM(J146)</f>
        <v>30000</v>
      </c>
      <c r="K147" s="24">
        <f t="shared" ref="K147:O147" si="62">SUM(K146)</f>
        <v>30000</v>
      </c>
      <c r="L147" s="24">
        <f t="shared" si="62"/>
        <v>0</v>
      </c>
      <c r="M147" s="24">
        <f t="shared" si="62"/>
        <v>0</v>
      </c>
      <c r="N147" s="24">
        <f t="shared" si="62"/>
        <v>30000</v>
      </c>
      <c r="O147" s="24">
        <f t="shared" si="62"/>
        <v>0</v>
      </c>
      <c r="P147" s="28"/>
      <c r="Q147" s="25"/>
    </row>
    <row r="148" spans="1:17" ht="47.25" customHeight="1" x14ac:dyDescent="0.25">
      <c r="A148" s="180" t="s">
        <v>172</v>
      </c>
      <c r="B148" s="181"/>
      <c r="C148" s="181"/>
      <c r="D148" s="181"/>
      <c r="E148" s="32"/>
      <c r="F148" s="32"/>
      <c r="G148" s="32"/>
      <c r="H148" s="33"/>
      <c r="I148" s="33"/>
      <c r="J148" s="34">
        <f>J147</f>
        <v>30000</v>
      </c>
      <c r="K148" s="34">
        <f>K149+K150+K151</f>
        <v>30000</v>
      </c>
      <c r="L148" s="34">
        <f t="shared" ref="L148:O148" si="63">L147</f>
        <v>0</v>
      </c>
      <c r="M148" s="34">
        <f t="shared" si="63"/>
        <v>0</v>
      </c>
      <c r="N148" s="34">
        <f t="shared" si="63"/>
        <v>30000</v>
      </c>
      <c r="O148" s="34">
        <f t="shared" si="63"/>
        <v>0</v>
      </c>
      <c r="P148" s="35"/>
      <c r="Q148" s="36"/>
    </row>
    <row r="149" spans="1:17" ht="47.25" customHeight="1" x14ac:dyDescent="0.25">
      <c r="A149" s="7" t="s">
        <v>44</v>
      </c>
      <c r="B149" s="8"/>
      <c r="C149" s="11"/>
      <c r="D149" s="8"/>
      <c r="E149" s="8"/>
      <c r="F149" s="8"/>
      <c r="G149" s="8"/>
      <c r="H149" s="8"/>
      <c r="I149" s="8"/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5"/>
      <c r="Q149" s="17"/>
    </row>
    <row r="150" spans="1:17" ht="47.25" customHeight="1" x14ac:dyDescent="0.25">
      <c r="A150" s="9" t="s">
        <v>46</v>
      </c>
      <c r="B150" s="10"/>
      <c r="C150" s="13"/>
      <c r="D150" s="10"/>
      <c r="E150" s="10"/>
      <c r="F150" s="10"/>
      <c r="G150" s="10"/>
      <c r="H150" s="10"/>
      <c r="I150" s="10"/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6"/>
      <c r="Q150" s="18"/>
    </row>
    <row r="151" spans="1:17" ht="47.25" customHeight="1" thickBot="1" x14ac:dyDescent="0.3">
      <c r="A151" s="42" t="s">
        <v>227</v>
      </c>
      <c r="B151" s="43"/>
      <c r="C151" s="43"/>
      <c r="D151" s="43"/>
      <c r="E151" s="43"/>
      <c r="F151" s="43"/>
      <c r="G151" s="43"/>
      <c r="H151" s="43"/>
      <c r="I151" s="43"/>
      <c r="J151" s="44">
        <f>J146</f>
        <v>30000</v>
      </c>
      <c r="K151" s="44">
        <f t="shared" ref="K151:O151" si="64">K146</f>
        <v>30000</v>
      </c>
      <c r="L151" s="44">
        <f t="shared" si="64"/>
        <v>0</v>
      </c>
      <c r="M151" s="44">
        <f t="shared" si="64"/>
        <v>0</v>
      </c>
      <c r="N151" s="44">
        <f t="shared" si="64"/>
        <v>30000</v>
      </c>
      <c r="O151" s="44">
        <f t="shared" si="64"/>
        <v>0</v>
      </c>
      <c r="P151" s="19"/>
      <c r="Q151" s="20"/>
    </row>
    <row r="152" spans="1:17" s="161" customFormat="1" ht="60" customHeight="1" thickBot="1" x14ac:dyDescent="0.3">
      <c r="A152" s="177" t="s">
        <v>241</v>
      </c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9"/>
    </row>
    <row r="153" spans="1:17" s="45" customFormat="1" ht="109.5" customHeight="1" x14ac:dyDescent="0.25">
      <c r="A153" s="141">
        <v>1</v>
      </c>
      <c r="B153" s="193" t="s">
        <v>24</v>
      </c>
      <c r="C153" s="193">
        <v>4804002990</v>
      </c>
      <c r="D153" s="73" t="s">
        <v>91</v>
      </c>
      <c r="E153" s="73" t="s">
        <v>20</v>
      </c>
      <c r="F153" s="73" t="s">
        <v>20</v>
      </c>
      <c r="G153" s="73" t="s">
        <v>20</v>
      </c>
      <c r="H153" s="74" t="s">
        <v>20</v>
      </c>
      <c r="I153" s="73" t="s">
        <v>92</v>
      </c>
      <c r="J153" s="75">
        <v>139000</v>
      </c>
      <c r="K153" s="75">
        <f>SUM(L153:O153)</f>
        <v>139000</v>
      </c>
      <c r="L153" s="75">
        <v>0</v>
      </c>
      <c r="M153" s="75">
        <v>0</v>
      </c>
      <c r="N153" s="75">
        <v>139000</v>
      </c>
      <c r="O153" s="75">
        <v>0</v>
      </c>
      <c r="P153" s="75" t="s">
        <v>34</v>
      </c>
      <c r="Q153" s="90" t="s">
        <v>72</v>
      </c>
    </row>
    <row r="154" spans="1:17" s="45" customFormat="1" ht="109.5" customHeight="1" x14ac:dyDescent="0.25">
      <c r="A154" s="92">
        <v>2</v>
      </c>
      <c r="B154" s="194"/>
      <c r="C154" s="194"/>
      <c r="D154" s="76" t="s">
        <v>143</v>
      </c>
      <c r="E154" s="85" t="s">
        <v>20</v>
      </c>
      <c r="F154" s="85" t="s">
        <v>20</v>
      </c>
      <c r="G154" s="85" t="s">
        <v>20</v>
      </c>
      <c r="H154" s="71" t="s">
        <v>174</v>
      </c>
      <c r="I154" s="76" t="s">
        <v>145</v>
      </c>
      <c r="J154" s="77">
        <v>2259862.9</v>
      </c>
      <c r="K154" s="77">
        <f>SUM(L154:O154)</f>
        <v>2259862.9</v>
      </c>
      <c r="L154" s="77">
        <v>0</v>
      </c>
      <c r="M154" s="77">
        <v>2259862.9</v>
      </c>
      <c r="N154" s="77">
        <v>0</v>
      </c>
      <c r="O154" s="77">
        <v>0</v>
      </c>
      <c r="P154" s="77" t="s">
        <v>34</v>
      </c>
      <c r="Q154" s="142" t="s">
        <v>72</v>
      </c>
    </row>
    <row r="155" spans="1:17" ht="109.5" customHeight="1" thickBot="1" x14ac:dyDescent="0.3">
      <c r="A155" s="143">
        <v>3</v>
      </c>
      <c r="B155" s="195"/>
      <c r="C155" s="195"/>
      <c r="D155" s="76" t="s">
        <v>82</v>
      </c>
      <c r="E155" s="95" t="s">
        <v>20</v>
      </c>
      <c r="F155" s="95" t="s">
        <v>20</v>
      </c>
      <c r="G155" s="95" t="s">
        <v>20</v>
      </c>
      <c r="H155" s="99" t="s">
        <v>175</v>
      </c>
      <c r="I155" s="95" t="s">
        <v>83</v>
      </c>
      <c r="J155" s="100">
        <v>8574242</v>
      </c>
      <c r="K155" s="100">
        <f>SUM(L155:O155)</f>
        <v>8574242</v>
      </c>
      <c r="L155" s="100">
        <v>0</v>
      </c>
      <c r="M155" s="100">
        <v>0</v>
      </c>
      <c r="N155" s="100">
        <v>8574242</v>
      </c>
      <c r="O155" s="100">
        <v>0</v>
      </c>
      <c r="P155" s="144" t="s">
        <v>34</v>
      </c>
      <c r="Q155" s="145" t="s">
        <v>72</v>
      </c>
    </row>
    <row r="156" spans="1:17" s="23" customFormat="1" ht="32.25" customHeight="1" thickBot="1" x14ac:dyDescent="0.35">
      <c r="A156" s="172" t="s">
        <v>86</v>
      </c>
      <c r="B156" s="173"/>
      <c r="C156" s="29"/>
      <c r="D156" s="29"/>
      <c r="E156" s="22"/>
      <c r="F156" s="22"/>
      <c r="G156" s="22"/>
      <c r="H156" s="22"/>
      <c r="I156" s="22"/>
      <c r="J156" s="24">
        <f>SUM(J153:J155)</f>
        <v>10973104.9</v>
      </c>
      <c r="K156" s="24">
        <f t="shared" ref="K156:O156" si="65">SUM(K153:K155)</f>
        <v>10973104.9</v>
      </c>
      <c r="L156" s="24">
        <f t="shared" si="65"/>
        <v>0</v>
      </c>
      <c r="M156" s="24">
        <f t="shared" si="65"/>
        <v>2259862.9</v>
      </c>
      <c r="N156" s="24">
        <f t="shared" si="65"/>
        <v>8713242</v>
      </c>
      <c r="O156" s="24">
        <f t="shared" si="65"/>
        <v>0</v>
      </c>
      <c r="P156" s="28"/>
      <c r="Q156" s="25"/>
    </row>
    <row r="157" spans="1:17" s="23" customFormat="1" ht="109.5" customHeight="1" thickBot="1" x14ac:dyDescent="0.35">
      <c r="A157" s="107">
        <v>1</v>
      </c>
      <c r="B157" s="157" t="s">
        <v>40</v>
      </c>
      <c r="C157" s="157">
        <v>4804004115</v>
      </c>
      <c r="D157" s="48" t="s">
        <v>173</v>
      </c>
      <c r="E157" s="48" t="s">
        <v>20</v>
      </c>
      <c r="F157" s="48" t="s">
        <v>20</v>
      </c>
      <c r="G157" s="48" t="s">
        <v>65</v>
      </c>
      <c r="H157" s="49" t="s">
        <v>20</v>
      </c>
      <c r="I157" s="48" t="s">
        <v>37</v>
      </c>
      <c r="J157" s="47">
        <v>3161700</v>
      </c>
      <c r="K157" s="47">
        <f>SUM(L157:O157)</f>
        <v>3161700</v>
      </c>
      <c r="L157" s="47">
        <v>2115450</v>
      </c>
      <c r="M157" s="47">
        <v>0</v>
      </c>
      <c r="N157" s="47">
        <v>0</v>
      </c>
      <c r="O157" s="47">
        <v>1046250</v>
      </c>
      <c r="P157" s="49" t="s">
        <v>34</v>
      </c>
      <c r="Q157" s="69" t="s">
        <v>39</v>
      </c>
    </row>
    <row r="158" spans="1:17" s="23" customFormat="1" ht="32.25" customHeight="1" thickBot="1" x14ac:dyDescent="0.35">
      <c r="A158" s="172" t="s">
        <v>19</v>
      </c>
      <c r="B158" s="173"/>
      <c r="C158" s="29"/>
      <c r="D158" s="29"/>
      <c r="E158" s="22"/>
      <c r="F158" s="22"/>
      <c r="G158" s="22"/>
      <c r="H158" s="22"/>
      <c r="I158" s="22"/>
      <c r="J158" s="24">
        <f>SUM(J157:J157)</f>
        <v>3161700</v>
      </c>
      <c r="K158" s="24">
        <f t="shared" ref="K158:O158" si="66">SUM(K157:K157)</f>
        <v>3161700</v>
      </c>
      <c r="L158" s="24">
        <f t="shared" si="66"/>
        <v>2115450</v>
      </c>
      <c r="M158" s="24">
        <f t="shared" si="66"/>
        <v>0</v>
      </c>
      <c r="N158" s="24">
        <f t="shared" si="66"/>
        <v>0</v>
      </c>
      <c r="O158" s="24">
        <f t="shared" si="66"/>
        <v>1046250</v>
      </c>
      <c r="P158" s="28"/>
      <c r="Q158" s="25"/>
    </row>
    <row r="159" spans="1:17" s="23" customFormat="1" ht="109.5" customHeight="1" thickBot="1" x14ac:dyDescent="0.35">
      <c r="A159" s="107">
        <v>1</v>
      </c>
      <c r="B159" s="157" t="s">
        <v>225</v>
      </c>
      <c r="C159" s="157">
        <v>4804004309</v>
      </c>
      <c r="D159" s="48" t="s">
        <v>173</v>
      </c>
      <c r="E159" s="48" t="s">
        <v>20</v>
      </c>
      <c r="F159" s="48" t="s">
        <v>20</v>
      </c>
      <c r="G159" s="48" t="s">
        <v>65</v>
      </c>
      <c r="H159" s="49" t="s">
        <v>20</v>
      </c>
      <c r="I159" s="48" t="s">
        <v>37</v>
      </c>
      <c r="J159" s="47">
        <f>K159</f>
        <v>2139405</v>
      </c>
      <c r="K159" s="47">
        <f>SUM(L159+M159+N159+O159)</f>
        <v>2139405</v>
      </c>
      <c r="L159" s="47">
        <v>562925</v>
      </c>
      <c r="M159" s="47">
        <v>703360</v>
      </c>
      <c r="N159" s="47">
        <v>489600</v>
      </c>
      <c r="O159" s="47">
        <v>383520</v>
      </c>
      <c r="P159" s="49" t="s">
        <v>34</v>
      </c>
      <c r="Q159" s="69" t="s">
        <v>59</v>
      </c>
    </row>
    <row r="160" spans="1:17" s="23" customFormat="1" ht="32.25" customHeight="1" thickBot="1" x14ac:dyDescent="0.35">
      <c r="A160" s="172" t="s">
        <v>19</v>
      </c>
      <c r="B160" s="173"/>
      <c r="C160" s="29"/>
      <c r="D160" s="29"/>
      <c r="E160" s="22"/>
      <c r="F160" s="22"/>
      <c r="G160" s="22"/>
      <c r="H160" s="22"/>
      <c r="I160" s="22"/>
      <c r="J160" s="24">
        <f>SUM(J159)</f>
        <v>2139405</v>
      </c>
      <c r="K160" s="24">
        <f t="shared" ref="K160:O160" si="67">SUM(K159)</f>
        <v>2139405</v>
      </c>
      <c r="L160" s="24">
        <f t="shared" si="67"/>
        <v>562925</v>
      </c>
      <c r="M160" s="24">
        <f t="shared" si="67"/>
        <v>703360</v>
      </c>
      <c r="N160" s="24">
        <f t="shared" si="67"/>
        <v>489600</v>
      </c>
      <c r="O160" s="24">
        <f t="shared" si="67"/>
        <v>383520</v>
      </c>
      <c r="P160" s="28"/>
      <c r="Q160" s="25"/>
    </row>
    <row r="161" spans="1:17" s="23" customFormat="1" ht="109.5" customHeight="1" thickBot="1" x14ac:dyDescent="0.35">
      <c r="A161" s="107">
        <v>1</v>
      </c>
      <c r="B161" s="66" t="s">
        <v>153</v>
      </c>
      <c r="C161" s="66">
        <v>4804004330</v>
      </c>
      <c r="D161" s="48" t="s">
        <v>184</v>
      </c>
      <c r="E161" s="48" t="s">
        <v>20</v>
      </c>
      <c r="F161" s="48" t="s">
        <v>20</v>
      </c>
      <c r="G161" s="48" t="s">
        <v>65</v>
      </c>
      <c r="H161" s="49" t="s">
        <v>20</v>
      </c>
      <c r="I161" s="48" t="s">
        <v>37</v>
      </c>
      <c r="J161" s="47">
        <f>K161</f>
        <v>3415163.4</v>
      </c>
      <c r="K161" s="47">
        <f>SUM(L161+M161+N161+O161)</f>
        <v>3415163.4</v>
      </c>
      <c r="L161" s="47">
        <v>598299</v>
      </c>
      <c r="M161" s="47">
        <v>1351736.4</v>
      </c>
      <c r="N161" s="47">
        <v>60000</v>
      </c>
      <c r="O161" s="47">
        <v>1405128</v>
      </c>
      <c r="P161" s="49" t="s">
        <v>34</v>
      </c>
      <c r="Q161" s="69" t="s">
        <v>59</v>
      </c>
    </row>
    <row r="162" spans="1:17" s="23" customFormat="1" ht="32.25" customHeight="1" thickBot="1" x14ac:dyDescent="0.35">
      <c r="A162" s="172" t="s">
        <v>19</v>
      </c>
      <c r="B162" s="173"/>
      <c r="C162" s="29"/>
      <c r="D162" s="29"/>
      <c r="E162" s="22"/>
      <c r="F162" s="22"/>
      <c r="G162" s="22"/>
      <c r="H162" s="22"/>
      <c r="I162" s="22"/>
      <c r="J162" s="24">
        <f>SUM(J161)</f>
        <v>3415163.4</v>
      </c>
      <c r="K162" s="24">
        <f t="shared" ref="K162:O162" si="68">SUM(K161)</f>
        <v>3415163.4</v>
      </c>
      <c r="L162" s="24">
        <f t="shared" si="68"/>
        <v>598299</v>
      </c>
      <c r="M162" s="24">
        <f t="shared" si="68"/>
        <v>1351736.4</v>
      </c>
      <c r="N162" s="24">
        <f t="shared" si="68"/>
        <v>60000</v>
      </c>
      <c r="O162" s="24">
        <f t="shared" si="68"/>
        <v>1405128</v>
      </c>
      <c r="P162" s="28"/>
      <c r="Q162" s="25"/>
    </row>
    <row r="163" spans="1:17" s="23" customFormat="1" ht="109.5" customHeight="1" x14ac:dyDescent="0.3">
      <c r="A163" s="93">
        <v>1</v>
      </c>
      <c r="B163" s="184" t="s">
        <v>36</v>
      </c>
      <c r="C163" s="184">
        <v>4804004122</v>
      </c>
      <c r="D163" s="48" t="s">
        <v>176</v>
      </c>
      <c r="E163" s="48" t="s">
        <v>20</v>
      </c>
      <c r="F163" s="48" t="s">
        <v>20</v>
      </c>
      <c r="G163" s="48" t="s">
        <v>65</v>
      </c>
      <c r="H163" s="49" t="s">
        <v>20</v>
      </c>
      <c r="I163" s="48" t="s">
        <v>38</v>
      </c>
      <c r="J163" s="47">
        <f>K163</f>
        <v>5266000</v>
      </c>
      <c r="K163" s="47">
        <f>L163+M163+N163+O163</f>
        <v>5266000</v>
      </c>
      <c r="L163" s="102">
        <v>1156000</v>
      </c>
      <c r="M163" s="102">
        <v>2060000</v>
      </c>
      <c r="N163" s="102">
        <v>0</v>
      </c>
      <c r="O163" s="102">
        <v>2050000</v>
      </c>
      <c r="P163" s="49" t="s">
        <v>34</v>
      </c>
      <c r="Q163" s="69" t="s">
        <v>59</v>
      </c>
    </row>
    <row r="164" spans="1:17" s="23" customFormat="1" ht="109.5" customHeight="1" thickBot="1" x14ac:dyDescent="0.35">
      <c r="A164" s="106">
        <v>2</v>
      </c>
      <c r="B164" s="186"/>
      <c r="C164" s="186"/>
      <c r="D164" s="65" t="s">
        <v>177</v>
      </c>
      <c r="E164" s="65" t="s">
        <v>20</v>
      </c>
      <c r="F164" s="65" t="s">
        <v>20</v>
      </c>
      <c r="G164" s="65" t="s">
        <v>20</v>
      </c>
      <c r="H164" s="62" t="s">
        <v>20</v>
      </c>
      <c r="I164" s="65" t="s">
        <v>38</v>
      </c>
      <c r="J164" s="63">
        <f>K164</f>
        <v>1260000</v>
      </c>
      <c r="K164" s="63">
        <f>SUM(L164:O164)</f>
        <v>1260000</v>
      </c>
      <c r="L164" s="104">
        <v>0</v>
      </c>
      <c r="M164" s="104">
        <v>0</v>
      </c>
      <c r="N164" s="104">
        <v>630000</v>
      </c>
      <c r="O164" s="104">
        <v>630000</v>
      </c>
      <c r="P164" s="62" t="s">
        <v>34</v>
      </c>
      <c r="Q164" s="70" t="s">
        <v>39</v>
      </c>
    </row>
    <row r="165" spans="1:17" s="23" customFormat="1" ht="32.25" customHeight="1" thickBot="1" x14ac:dyDescent="0.35">
      <c r="A165" s="172" t="s">
        <v>35</v>
      </c>
      <c r="B165" s="173"/>
      <c r="C165" s="29"/>
      <c r="D165" s="29"/>
      <c r="E165" s="22"/>
      <c r="F165" s="22"/>
      <c r="G165" s="22"/>
      <c r="H165" s="22"/>
      <c r="I165" s="22"/>
      <c r="J165" s="24">
        <f>J163+J164</f>
        <v>6526000</v>
      </c>
      <c r="K165" s="24">
        <f t="shared" ref="K165:O165" si="69">K163+K164</f>
        <v>6526000</v>
      </c>
      <c r="L165" s="24">
        <f t="shared" si="69"/>
        <v>1156000</v>
      </c>
      <c r="M165" s="24">
        <f t="shared" si="69"/>
        <v>2060000</v>
      </c>
      <c r="N165" s="24">
        <f t="shared" si="69"/>
        <v>630000</v>
      </c>
      <c r="O165" s="24">
        <f t="shared" si="69"/>
        <v>2680000</v>
      </c>
      <c r="P165" s="28"/>
      <c r="Q165" s="25"/>
    </row>
    <row r="166" spans="1:17" ht="109.5" customHeight="1" thickBot="1" x14ac:dyDescent="0.3">
      <c r="A166" s="96" t="s">
        <v>50</v>
      </c>
      <c r="B166" s="105" t="s">
        <v>51</v>
      </c>
      <c r="C166" s="67">
        <v>4804004235</v>
      </c>
      <c r="D166" s="48" t="s">
        <v>178</v>
      </c>
      <c r="E166" s="48" t="s">
        <v>20</v>
      </c>
      <c r="F166" s="48" t="s">
        <v>20</v>
      </c>
      <c r="G166" s="48" t="s">
        <v>66</v>
      </c>
      <c r="H166" s="49" t="s">
        <v>20</v>
      </c>
      <c r="I166" s="48" t="s">
        <v>52</v>
      </c>
      <c r="J166" s="47">
        <v>830281.26</v>
      </c>
      <c r="K166" s="47">
        <f>SUM(L166:O166)</f>
        <v>830281.26</v>
      </c>
      <c r="L166" s="47">
        <v>176524.3</v>
      </c>
      <c r="M166" s="47">
        <v>545756.96</v>
      </c>
      <c r="N166" s="47">
        <v>54000</v>
      </c>
      <c r="O166" s="47">
        <v>54000</v>
      </c>
      <c r="P166" s="47" t="s">
        <v>34</v>
      </c>
      <c r="Q166" s="69" t="s">
        <v>39</v>
      </c>
    </row>
    <row r="167" spans="1:17" s="23" customFormat="1" ht="32.25" customHeight="1" thickBot="1" x14ac:dyDescent="0.35">
      <c r="A167" s="172" t="s">
        <v>19</v>
      </c>
      <c r="B167" s="173"/>
      <c r="C167" s="29"/>
      <c r="D167" s="29"/>
      <c r="E167" s="22"/>
      <c r="F167" s="22"/>
      <c r="G167" s="22"/>
      <c r="H167" s="22"/>
      <c r="I167" s="22"/>
      <c r="J167" s="24">
        <f>SUM(J166)</f>
        <v>830281.26</v>
      </c>
      <c r="K167" s="24">
        <f t="shared" ref="K167:O167" si="70">SUM(K166)</f>
        <v>830281.26</v>
      </c>
      <c r="L167" s="24">
        <f t="shared" si="70"/>
        <v>176524.3</v>
      </c>
      <c r="M167" s="24">
        <f t="shared" si="70"/>
        <v>545756.96</v>
      </c>
      <c r="N167" s="24">
        <f t="shared" si="70"/>
        <v>54000</v>
      </c>
      <c r="O167" s="24">
        <f t="shared" si="70"/>
        <v>54000</v>
      </c>
      <c r="P167" s="28"/>
      <c r="Q167" s="25"/>
    </row>
    <row r="168" spans="1:17" ht="109.5" customHeight="1" thickBot="1" x14ac:dyDescent="0.3">
      <c r="A168" s="96" t="s">
        <v>50</v>
      </c>
      <c r="B168" s="105" t="s">
        <v>222</v>
      </c>
      <c r="C168" s="67">
        <v>4804004436</v>
      </c>
      <c r="D168" s="48" t="s">
        <v>179</v>
      </c>
      <c r="E168" s="48" t="s">
        <v>20</v>
      </c>
      <c r="F168" s="48" t="s">
        <v>20</v>
      </c>
      <c r="G168" s="48" t="s">
        <v>65</v>
      </c>
      <c r="H168" s="49" t="s">
        <v>20</v>
      </c>
      <c r="I168" s="48" t="s">
        <v>52</v>
      </c>
      <c r="J168" s="47">
        <f>K168</f>
        <v>938320</v>
      </c>
      <c r="K168" s="47">
        <f>L168+M168+N168+O168</f>
        <v>938320</v>
      </c>
      <c r="L168" s="47">
        <v>262729.59999999998</v>
      </c>
      <c r="M168" s="47">
        <v>197047.2</v>
      </c>
      <c r="N168" s="47">
        <v>56299.199999999997</v>
      </c>
      <c r="O168" s="47">
        <v>422244</v>
      </c>
      <c r="P168" s="47" t="s">
        <v>34</v>
      </c>
      <c r="Q168" s="69" t="s">
        <v>39</v>
      </c>
    </row>
    <row r="169" spans="1:17" s="23" customFormat="1" ht="32.25" customHeight="1" thickBot="1" x14ac:dyDescent="0.35">
      <c r="A169" s="172" t="s">
        <v>19</v>
      </c>
      <c r="B169" s="173"/>
      <c r="C169" s="29"/>
      <c r="D169" s="29"/>
      <c r="E169" s="22"/>
      <c r="F169" s="22"/>
      <c r="G169" s="22"/>
      <c r="H169" s="22"/>
      <c r="I169" s="22"/>
      <c r="J169" s="24">
        <f>SUM(J168)</f>
        <v>938320</v>
      </c>
      <c r="K169" s="24">
        <f t="shared" ref="K169:O169" si="71">SUM(K168)</f>
        <v>938320</v>
      </c>
      <c r="L169" s="24">
        <f t="shared" si="71"/>
        <v>262729.59999999998</v>
      </c>
      <c r="M169" s="24">
        <f t="shared" si="71"/>
        <v>197047.2</v>
      </c>
      <c r="N169" s="24">
        <f t="shared" si="71"/>
        <v>56299.199999999997</v>
      </c>
      <c r="O169" s="24">
        <f t="shared" si="71"/>
        <v>422244</v>
      </c>
      <c r="P169" s="28"/>
      <c r="Q169" s="25"/>
    </row>
    <row r="170" spans="1:17" ht="109.5" customHeight="1" thickBot="1" x14ac:dyDescent="0.3">
      <c r="A170" s="96">
        <v>1</v>
      </c>
      <c r="B170" s="105" t="s">
        <v>226</v>
      </c>
      <c r="C170" s="67">
        <v>4804004161</v>
      </c>
      <c r="D170" s="48" t="s">
        <v>180</v>
      </c>
      <c r="E170" s="48" t="s">
        <v>20</v>
      </c>
      <c r="F170" s="48" t="s">
        <v>20</v>
      </c>
      <c r="G170" s="48" t="s">
        <v>66</v>
      </c>
      <c r="H170" s="49" t="s">
        <v>20</v>
      </c>
      <c r="I170" s="48" t="s">
        <v>37</v>
      </c>
      <c r="J170" s="47">
        <v>1574559.19</v>
      </c>
      <c r="K170" s="47">
        <f>SUM(L170:O170)</f>
        <v>1574559.19</v>
      </c>
      <c r="L170" s="47">
        <v>287981.78999999998</v>
      </c>
      <c r="M170" s="47">
        <v>1028121.1</v>
      </c>
      <c r="N170" s="47">
        <v>0</v>
      </c>
      <c r="O170" s="47">
        <v>258456.3</v>
      </c>
      <c r="P170" s="47" t="s">
        <v>34</v>
      </c>
      <c r="Q170" s="69" t="s">
        <v>39</v>
      </c>
    </row>
    <row r="171" spans="1:17" s="23" customFormat="1" ht="32.25" customHeight="1" thickBot="1" x14ac:dyDescent="0.35">
      <c r="A171" s="172" t="s">
        <v>19</v>
      </c>
      <c r="B171" s="173"/>
      <c r="C171" s="29"/>
      <c r="D171" s="29"/>
      <c r="E171" s="22"/>
      <c r="F171" s="22"/>
      <c r="G171" s="22"/>
      <c r="H171" s="22"/>
      <c r="I171" s="22"/>
      <c r="J171" s="24">
        <f>SUM(J170)</f>
        <v>1574559.19</v>
      </c>
      <c r="K171" s="24">
        <f t="shared" ref="K171:O171" si="72">SUM(K170)</f>
        <v>1574559.19</v>
      </c>
      <c r="L171" s="24">
        <f t="shared" si="72"/>
        <v>287981.78999999998</v>
      </c>
      <c r="M171" s="24">
        <f t="shared" si="72"/>
        <v>1028121.1</v>
      </c>
      <c r="N171" s="24">
        <f t="shared" si="72"/>
        <v>0</v>
      </c>
      <c r="O171" s="24">
        <f t="shared" si="72"/>
        <v>258456.3</v>
      </c>
      <c r="P171" s="28"/>
      <c r="Q171" s="25"/>
    </row>
    <row r="172" spans="1:17" ht="109.5" customHeight="1" thickBot="1" x14ac:dyDescent="0.3">
      <c r="A172" s="96">
        <v>1</v>
      </c>
      <c r="B172" s="105" t="s">
        <v>94</v>
      </c>
      <c r="C172" s="67">
        <v>4804004740</v>
      </c>
      <c r="D172" s="48" t="s">
        <v>181</v>
      </c>
      <c r="E172" s="48" t="s">
        <v>20</v>
      </c>
      <c r="F172" s="48" t="s">
        <v>20</v>
      </c>
      <c r="G172" s="48" t="s">
        <v>66</v>
      </c>
      <c r="H172" s="49" t="s">
        <v>20</v>
      </c>
      <c r="I172" s="48" t="s">
        <v>37</v>
      </c>
      <c r="J172" s="47">
        <f>K172</f>
        <v>735000</v>
      </c>
      <c r="K172" s="47">
        <f>SUM(L172:O172)</f>
        <v>735000</v>
      </c>
      <c r="L172" s="47">
        <v>257000</v>
      </c>
      <c r="M172" s="47">
        <v>218000</v>
      </c>
      <c r="N172" s="47">
        <v>0</v>
      </c>
      <c r="O172" s="47">
        <v>260000</v>
      </c>
      <c r="P172" s="47" t="s">
        <v>34</v>
      </c>
      <c r="Q172" s="69" t="s">
        <v>39</v>
      </c>
    </row>
    <row r="173" spans="1:17" s="23" customFormat="1" ht="32.25" customHeight="1" thickBot="1" x14ac:dyDescent="0.35">
      <c r="A173" s="172" t="s">
        <v>19</v>
      </c>
      <c r="B173" s="173"/>
      <c r="C173" s="29"/>
      <c r="D173" s="29"/>
      <c r="E173" s="22"/>
      <c r="F173" s="22"/>
      <c r="G173" s="22"/>
      <c r="H173" s="22"/>
      <c r="I173" s="22"/>
      <c r="J173" s="24">
        <f>SUM(J172)</f>
        <v>735000</v>
      </c>
      <c r="K173" s="24">
        <f t="shared" ref="K173:O173" si="73">SUM(K172)</f>
        <v>735000</v>
      </c>
      <c r="L173" s="24">
        <f t="shared" si="73"/>
        <v>257000</v>
      </c>
      <c r="M173" s="24">
        <f t="shared" si="73"/>
        <v>218000</v>
      </c>
      <c r="N173" s="24">
        <f t="shared" si="73"/>
        <v>0</v>
      </c>
      <c r="O173" s="24">
        <f t="shared" si="73"/>
        <v>260000</v>
      </c>
      <c r="P173" s="28"/>
      <c r="Q173" s="25"/>
    </row>
    <row r="174" spans="1:17" ht="109.5" customHeight="1" thickBot="1" x14ac:dyDescent="0.3">
      <c r="A174" s="96">
        <v>1</v>
      </c>
      <c r="B174" s="105" t="s">
        <v>129</v>
      </c>
      <c r="C174" s="67">
        <v>4804004179</v>
      </c>
      <c r="D174" s="48" t="s">
        <v>181</v>
      </c>
      <c r="E174" s="48" t="s">
        <v>20</v>
      </c>
      <c r="F174" s="48" t="s">
        <v>20</v>
      </c>
      <c r="G174" s="48" t="s">
        <v>66</v>
      </c>
      <c r="H174" s="49" t="s">
        <v>20</v>
      </c>
      <c r="I174" s="48" t="s">
        <v>37</v>
      </c>
      <c r="J174" s="47">
        <f>K174</f>
        <v>3675730</v>
      </c>
      <c r="K174" s="47">
        <f>L174+M174+N174+O174</f>
        <v>3675730</v>
      </c>
      <c r="L174" s="47">
        <f>SUM(M174:P174)</f>
        <v>1837865</v>
      </c>
      <c r="M174" s="47">
        <f>360750+150000</f>
        <v>510750</v>
      </c>
      <c r="N174" s="47">
        <f>649165+126750+33200+268000</f>
        <v>1077115</v>
      </c>
      <c r="O174" s="47">
        <v>250000</v>
      </c>
      <c r="P174" s="47" t="s">
        <v>34</v>
      </c>
      <c r="Q174" s="69" t="s">
        <v>39</v>
      </c>
    </row>
    <row r="175" spans="1:17" s="23" customFormat="1" ht="32.25" customHeight="1" thickBot="1" x14ac:dyDescent="0.35">
      <c r="A175" s="172" t="s">
        <v>19</v>
      </c>
      <c r="B175" s="173"/>
      <c r="C175" s="29"/>
      <c r="D175" s="29"/>
      <c r="E175" s="22"/>
      <c r="F175" s="22"/>
      <c r="G175" s="22"/>
      <c r="H175" s="22"/>
      <c r="I175" s="22"/>
      <c r="J175" s="24">
        <f>SUM(J174)</f>
        <v>3675730</v>
      </c>
      <c r="K175" s="24">
        <f t="shared" ref="K175:O175" si="74">SUM(K174)</f>
        <v>3675730</v>
      </c>
      <c r="L175" s="24">
        <f t="shared" si="74"/>
        <v>1837865</v>
      </c>
      <c r="M175" s="24">
        <f t="shared" si="74"/>
        <v>510750</v>
      </c>
      <c r="N175" s="24">
        <f t="shared" si="74"/>
        <v>1077115</v>
      </c>
      <c r="O175" s="24">
        <f t="shared" si="74"/>
        <v>250000</v>
      </c>
      <c r="P175" s="28"/>
      <c r="Q175" s="25"/>
    </row>
    <row r="176" spans="1:17" s="23" customFormat="1" ht="108.75" customHeight="1" x14ac:dyDescent="0.3">
      <c r="A176" s="153">
        <v>1</v>
      </c>
      <c r="B176" s="196" t="s">
        <v>219</v>
      </c>
      <c r="C176" s="196">
        <v>4804004852</v>
      </c>
      <c r="D176" s="132" t="s">
        <v>182</v>
      </c>
      <c r="E176" s="132" t="s">
        <v>20</v>
      </c>
      <c r="F176" s="132" t="s">
        <v>20</v>
      </c>
      <c r="G176" s="132" t="s">
        <v>20</v>
      </c>
      <c r="H176" s="132" t="s">
        <v>20</v>
      </c>
      <c r="I176" s="132" t="s">
        <v>38</v>
      </c>
      <c r="J176" s="148">
        <v>575000</v>
      </c>
      <c r="K176" s="148">
        <f>L176+M176+N176+O176</f>
        <v>575000</v>
      </c>
      <c r="L176" s="148" t="s">
        <v>183</v>
      </c>
      <c r="M176" s="148" t="s">
        <v>183</v>
      </c>
      <c r="N176" s="148">
        <v>287500</v>
      </c>
      <c r="O176" s="148">
        <v>287500</v>
      </c>
      <c r="P176" s="149" t="s">
        <v>34</v>
      </c>
      <c r="Q176" s="156" t="s">
        <v>96</v>
      </c>
    </row>
    <row r="177" spans="1:17" ht="108.75" customHeight="1" thickBot="1" x14ac:dyDescent="0.3">
      <c r="A177" s="96">
        <v>2</v>
      </c>
      <c r="B177" s="197"/>
      <c r="C177" s="197"/>
      <c r="D177" s="103" t="s">
        <v>180</v>
      </c>
      <c r="E177" s="103" t="s">
        <v>20</v>
      </c>
      <c r="F177" s="103" t="s">
        <v>20</v>
      </c>
      <c r="G177" s="103" t="s">
        <v>66</v>
      </c>
      <c r="H177" s="146" t="s">
        <v>20</v>
      </c>
      <c r="I177" s="103" t="s">
        <v>37</v>
      </c>
      <c r="J177" s="102">
        <v>5419864</v>
      </c>
      <c r="K177" s="102">
        <f>SUM(L177:O177)</f>
        <v>5419864</v>
      </c>
      <c r="L177" s="97">
        <v>2089518</v>
      </c>
      <c r="M177" s="102">
        <v>1704346</v>
      </c>
      <c r="N177" s="102">
        <v>0</v>
      </c>
      <c r="O177" s="102">
        <v>1626000</v>
      </c>
      <c r="P177" s="146" t="s">
        <v>34</v>
      </c>
      <c r="Q177" s="147" t="s">
        <v>39</v>
      </c>
    </row>
    <row r="178" spans="1:17" s="23" customFormat="1" ht="32.25" customHeight="1" thickBot="1" x14ac:dyDescent="0.35">
      <c r="A178" s="172" t="s">
        <v>35</v>
      </c>
      <c r="B178" s="173"/>
      <c r="C178" s="29"/>
      <c r="D178" s="29"/>
      <c r="E178" s="22"/>
      <c r="F178" s="22"/>
      <c r="G178" s="22"/>
      <c r="H178" s="22"/>
      <c r="I178" s="22"/>
      <c r="J178" s="24">
        <f>SUM(J176:J177)</f>
        <v>5994864</v>
      </c>
      <c r="K178" s="24">
        <f t="shared" ref="K178:O178" si="75">SUM(K176:K177)</f>
        <v>5994864</v>
      </c>
      <c r="L178" s="24">
        <f t="shared" si="75"/>
        <v>2089518</v>
      </c>
      <c r="M178" s="24">
        <f t="shared" si="75"/>
        <v>1704346</v>
      </c>
      <c r="N178" s="24">
        <f t="shared" si="75"/>
        <v>287500</v>
      </c>
      <c r="O178" s="24">
        <f t="shared" si="75"/>
        <v>1913500</v>
      </c>
      <c r="P178" s="28"/>
      <c r="Q178" s="25"/>
    </row>
    <row r="179" spans="1:17" ht="47.25" customHeight="1" x14ac:dyDescent="0.25">
      <c r="A179" s="180" t="s">
        <v>185</v>
      </c>
      <c r="B179" s="181"/>
      <c r="C179" s="181"/>
      <c r="D179" s="181"/>
      <c r="E179" s="32"/>
      <c r="F179" s="32"/>
      <c r="G179" s="32"/>
      <c r="H179" s="33"/>
      <c r="I179" s="33"/>
      <c r="J179" s="34">
        <f>J156+J158+J165+J171+J178+J167+J169+J160+J173+J162+J175</f>
        <v>39964127.75</v>
      </c>
      <c r="K179" s="34">
        <f>K180+K181+K182</f>
        <v>39964127.75</v>
      </c>
      <c r="L179" s="34">
        <f t="shared" ref="L179:N179" si="76">L156+L158+L165+L171+L178+L167+L169+L160+L173+L162+L175</f>
        <v>9344292.6899999995</v>
      </c>
      <c r="M179" s="34">
        <f t="shared" si="76"/>
        <v>10578980.560000001</v>
      </c>
      <c r="N179" s="34">
        <f t="shared" si="76"/>
        <v>11367756.199999999</v>
      </c>
      <c r="O179" s="34">
        <f>O156+O158+O160+O162+O165+O167+O169+O171+O173+O175+O178</f>
        <v>8673098.3000000007</v>
      </c>
      <c r="P179" s="35"/>
      <c r="Q179" s="36"/>
    </row>
    <row r="180" spans="1:17" ht="47.25" customHeight="1" x14ac:dyDescent="0.25">
      <c r="A180" s="7" t="s">
        <v>44</v>
      </c>
      <c r="B180" s="8"/>
      <c r="C180" s="11"/>
      <c r="D180" s="8"/>
      <c r="E180" s="8"/>
      <c r="F180" s="8"/>
      <c r="G180" s="8"/>
      <c r="H180" s="8"/>
      <c r="I180" s="8"/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5"/>
      <c r="Q180" s="17"/>
    </row>
    <row r="181" spans="1:17" ht="47.25" customHeight="1" x14ac:dyDescent="0.25">
      <c r="A181" s="9" t="s">
        <v>186</v>
      </c>
      <c r="B181" s="10"/>
      <c r="C181" s="13"/>
      <c r="D181" s="10"/>
      <c r="E181" s="10"/>
      <c r="F181" s="10"/>
      <c r="G181" s="10"/>
      <c r="H181" s="10"/>
      <c r="I181" s="10"/>
      <c r="J181" s="14">
        <f>J157+J159+J161+J163+J166+J168+J170+J172+J174+J177</f>
        <v>27156022.850000001</v>
      </c>
      <c r="K181" s="14">
        <f t="shared" ref="K181:O181" si="77">K157+K159+K161+K163+K166+K168+K170+K172+K174+K177</f>
        <v>27156022.850000001</v>
      </c>
      <c r="L181" s="14">
        <f t="shared" si="77"/>
        <v>9344292.6899999995</v>
      </c>
      <c r="M181" s="14">
        <f t="shared" si="77"/>
        <v>8319117.6599999992</v>
      </c>
      <c r="N181" s="14">
        <f t="shared" si="77"/>
        <v>1737014.2</v>
      </c>
      <c r="O181" s="14">
        <f t="shared" si="77"/>
        <v>7755598.2999999998</v>
      </c>
      <c r="P181" s="16"/>
      <c r="Q181" s="18"/>
    </row>
    <row r="182" spans="1:17" ht="47.25" customHeight="1" thickBot="1" x14ac:dyDescent="0.3">
      <c r="A182" s="42" t="s">
        <v>187</v>
      </c>
      <c r="B182" s="43"/>
      <c r="C182" s="43"/>
      <c r="D182" s="43"/>
      <c r="E182" s="43"/>
      <c r="F182" s="43"/>
      <c r="G182" s="43"/>
      <c r="H182" s="43"/>
      <c r="I182" s="43"/>
      <c r="J182" s="44">
        <f>J153+J155+J164+J154+J176</f>
        <v>12808104.9</v>
      </c>
      <c r="K182" s="44">
        <f t="shared" ref="K182:O182" si="78">K153+K155+K164+K154+K176</f>
        <v>12808104.9</v>
      </c>
      <c r="L182" s="44">
        <f t="shared" si="78"/>
        <v>0</v>
      </c>
      <c r="M182" s="44">
        <f t="shared" si="78"/>
        <v>2259862.9</v>
      </c>
      <c r="N182" s="44">
        <f t="shared" si="78"/>
        <v>9630742</v>
      </c>
      <c r="O182" s="44">
        <f t="shared" si="78"/>
        <v>917500</v>
      </c>
      <c r="P182" s="19"/>
      <c r="Q182" s="20"/>
    </row>
    <row r="183" spans="1:17" s="161" customFormat="1" ht="60" customHeight="1" thickBot="1" x14ac:dyDescent="0.3">
      <c r="A183" s="177" t="s">
        <v>242</v>
      </c>
      <c r="B183" s="178"/>
      <c r="C183" s="178"/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179"/>
    </row>
    <row r="184" spans="1:17" s="23" customFormat="1" ht="108.75" customHeight="1" thickBot="1" x14ac:dyDescent="0.35">
      <c r="A184" s="153">
        <v>1</v>
      </c>
      <c r="B184" s="68" t="s">
        <v>63</v>
      </c>
      <c r="C184" s="68">
        <v>4804003104</v>
      </c>
      <c r="D184" s="132" t="s">
        <v>70</v>
      </c>
      <c r="E184" s="132" t="s">
        <v>20</v>
      </c>
      <c r="F184" s="132" t="s">
        <v>20</v>
      </c>
      <c r="G184" s="132" t="s">
        <v>20</v>
      </c>
      <c r="H184" s="132" t="s">
        <v>20</v>
      </c>
      <c r="I184" s="132" t="s">
        <v>64</v>
      </c>
      <c r="J184" s="148">
        <v>25000</v>
      </c>
      <c r="K184" s="148">
        <f>SUM(L184:O184)</f>
        <v>25000</v>
      </c>
      <c r="L184" s="148">
        <v>0</v>
      </c>
      <c r="M184" s="148">
        <v>0</v>
      </c>
      <c r="N184" s="148">
        <v>25000</v>
      </c>
      <c r="O184" s="148">
        <v>0</v>
      </c>
      <c r="P184" s="149" t="s">
        <v>23</v>
      </c>
      <c r="Q184" s="156" t="s">
        <v>59</v>
      </c>
    </row>
    <row r="185" spans="1:17" s="23" customFormat="1" ht="32.25" customHeight="1" thickBot="1" x14ac:dyDescent="0.35">
      <c r="A185" s="172" t="s">
        <v>19</v>
      </c>
      <c r="B185" s="173"/>
      <c r="C185" s="29"/>
      <c r="D185" s="29"/>
      <c r="E185" s="22"/>
      <c r="F185" s="22"/>
      <c r="G185" s="22"/>
      <c r="H185" s="22"/>
      <c r="I185" s="22"/>
      <c r="J185" s="24">
        <f>SUM(J184:J184)</f>
        <v>25000</v>
      </c>
      <c r="K185" s="24">
        <f t="shared" ref="K185:O185" si="79">SUM(K184:K184)</f>
        <v>25000</v>
      </c>
      <c r="L185" s="24">
        <f t="shared" si="79"/>
        <v>0</v>
      </c>
      <c r="M185" s="24">
        <f t="shared" si="79"/>
        <v>0</v>
      </c>
      <c r="N185" s="24">
        <f t="shared" si="79"/>
        <v>25000</v>
      </c>
      <c r="O185" s="24">
        <f t="shared" si="79"/>
        <v>0</v>
      </c>
      <c r="P185" s="28"/>
      <c r="Q185" s="25"/>
    </row>
    <row r="186" spans="1:17" ht="47.25" customHeight="1" x14ac:dyDescent="0.25">
      <c r="A186" s="180" t="s">
        <v>172</v>
      </c>
      <c r="B186" s="181"/>
      <c r="C186" s="181"/>
      <c r="D186" s="181"/>
      <c r="E186" s="32"/>
      <c r="F186" s="32"/>
      <c r="G186" s="32"/>
      <c r="H186" s="33"/>
      <c r="I186" s="33"/>
      <c r="J186" s="34">
        <f>J185</f>
        <v>25000</v>
      </c>
      <c r="K186" s="34">
        <f>K187+K188+K189</f>
        <v>25000</v>
      </c>
      <c r="L186" s="34">
        <f t="shared" ref="L186:O186" si="80">L185</f>
        <v>0</v>
      </c>
      <c r="M186" s="34">
        <f t="shared" si="80"/>
        <v>0</v>
      </c>
      <c r="N186" s="34">
        <f t="shared" si="80"/>
        <v>25000</v>
      </c>
      <c r="O186" s="34">
        <f t="shared" si="80"/>
        <v>0</v>
      </c>
      <c r="P186" s="35"/>
      <c r="Q186" s="36"/>
    </row>
    <row r="187" spans="1:17" ht="47.25" customHeight="1" x14ac:dyDescent="0.25">
      <c r="A187" s="7" t="s">
        <v>44</v>
      </c>
      <c r="B187" s="8"/>
      <c r="C187" s="11"/>
      <c r="D187" s="8"/>
      <c r="E187" s="8"/>
      <c r="F187" s="8"/>
      <c r="G187" s="8"/>
      <c r="H187" s="8"/>
      <c r="I187" s="8"/>
      <c r="J187" s="12">
        <v>0</v>
      </c>
      <c r="K187" s="12">
        <v>0</v>
      </c>
      <c r="L187" s="12">
        <f>L164</f>
        <v>0</v>
      </c>
      <c r="M187" s="12">
        <v>0</v>
      </c>
      <c r="N187" s="12">
        <v>0</v>
      </c>
      <c r="O187" s="12">
        <v>0</v>
      </c>
      <c r="P187" s="15"/>
      <c r="Q187" s="17"/>
    </row>
    <row r="188" spans="1:17" ht="47.25" customHeight="1" x14ac:dyDescent="0.25">
      <c r="A188" s="9" t="s">
        <v>47</v>
      </c>
      <c r="B188" s="10"/>
      <c r="C188" s="13"/>
      <c r="D188" s="10"/>
      <c r="E188" s="10"/>
      <c r="F188" s="10"/>
      <c r="G188" s="10"/>
      <c r="H188" s="10"/>
      <c r="I188" s="10"/>
      <c r="J188" s="14">
        <f>0</f>
        <v>0</v>
      </c>
      <c r="K188" s="14">
        <v>0</v>
      </c>
      <c r="L188" s="14">
        <f>0</f>
        <v>0</v>
      </c>
      <c r="M188" s="14">
        <f>0</f>
        <v>0</v>
      </c>
      <c r="N188" s="14">
        <f>0</f>
        <v>0</v>
      </c>
      <c r="O188" s="14">
        <v>0</v>
      </c>
      <c r="P188" s="16"/>
      <c r="Q188" s="18"/>
    </row>
    <row r="189" spans="1:17" ht="47.25" customHeight="1" thickBot="1" x14ac:dyDescent="0.3">
      <c r="A189" s="42" t="s">
        <v>21</v>
      </c>
      <c r="B189" s="43"/>
      <c r="C189" s="43"/>
      <c r="D189" s="43"/>
      <c r="E189" s="43"/>
      <c r="F189" s="43"/>
      <c r="G189" s="43"/>
      <c r="H189" s="43"/>
      <c r="I189" s="43"/>
      <c r="J189" s="44">
        <f>J184</f>
        <v>25000</v>
      </c>
      <c r="K189" s="44">
        <f t="shared" ref="K189:O189" si="81">K184</f>
        <v>25000</v>
      </c>
      <c r="L189" s="44">
        <f t="shared" si="81"/>
        <v>0</v>
      </c>
      <c r="M189" s="44">
        <f t="shared" si="81"/>
        <v>0</v>
      </c>
      <c r="N189" s="44">
        <f t="shared" si="81"/>
        <v>25000</v>
      </c>
      <c r="O189" s="44">
        <f t="shared" si="81"/>
        <v>0</v>
      </c>
      <c r="P189" s="19"/>
      <c r="Q189" s="20"/>
    </row>
    <row r="190" spans="1:17" s="21" customFormat="1" ht="60" customHeight="1" thickBot="1" x14ac:dyDescent="0.3">
      <c r="A190" s="162" t="s">
        <v>208</v>
      </c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4"/>
    </row>
    <row r="191" spans="1:17" ht="48.75" customHeight="1" x14ac:dyDescent="0.25">
      <c r="A191" s="180" t="s">
        <v>230</v>
      </c>
      <c r="B191" s="181"/>
      <c r="C191" s="181"/>
      <c r="D191" s="181"/>
      <c r="E191" s="32"/>
      <c r="F191" s="32"/>
      <c r="G191" s="32"/>
      <c r="H191" s="33"/>
      <c r="I191" s="33"/>
      <c r="J191" s="34">
        <f>J8+J32+J47+J67+J116+J127+J134+J141+J148+J179+J186+J102</f>
        <v>316880312.13</v>
      </c>
      <c r="K191" s="34">
        <f>K192+K193+K194</f>
        <v>316880312.13</v>
      </c>
      <c r="L191" s="34">
        <f t="shared" ref="L191:P191" si="82">L8+L32+L47+L67+L116+L127+L134+L141+L148+L179+L186+L102</f>
        <v>19303403.41</v>
      </c>
      <c r="M191" s="34">
        <f t="shared" si="82"/>
        <v>105003311.23</v>
      </c>
      <c r="N191" s="34">
        <f t="shared" si="82"/>
        <v>166289633.28999996</v>
      </c>
      <c r="O191" s="34">
        <f t="shared" si="82"/>
        <v>26283964.199999999</v>
      </c>
      <c r="P191" s="34">
        <f t="shared" si="82"/>
        <v>0</v>
      </c>
      <c r="Q191" s="36"/>
    </row>
    <row r="192" spans="1:17" ht="32.25" customHeight="1" x14ac:dyDescent="0.25">
      <c r="A192" s="7" t="s">
        <v>44</v>
      </c>
      <c r="B192" s="8"/>
      <c r="C192" s="11"/>
      <c r="D192" s="8"/>
      <c r="E192" s="8"/>
      <c r="F192" s="8"/>
      <c r="G192" s="8"/>
      <c r="H192" s="8"/>
      <c r="I192" s="8"/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5"/>
      <c r="Q192" s="17"/>
    </row>
    <row r="193" spans="1:17" ht="39" customHeight="1" x14ac:dyDescent="0.25">
      <c r="A193" s="9" t="s">
        <v>228</v>
      </c>
      <c r="B193" s="10"/>
      <c r="C193" s="13"/>
      <c r="D193" s="10"/>
      <c r="E193" s="10"/>
      <c r="F193" s="10"/>
      <c r="G193" s="10"/>
      <c r="H193" s="10"/>
      <c r="I193" s="10"/>
      <c r="J193" s="14">
        <f>J34+J49+J69+J104+J118+J129+J136+J143+J150+J181+J188+J10</f>
        <v>233508494.56999999</v>
      </c>
      <c r="K193" s="14">
        <f t="shared" ref="K193:O193" si="83">K34+K49+K69+K104+K118+K129+K136+K143+K150+K181+K188+K10</f>
        <v>147377558.56999999</v>
      </c>
      <c r="L193" s="14">
        <f t="shared" si="83"/>
        <v>19303403.409999996</v>
      </c>
      <c r="M193" s="14">
        <f t="shared" si="83"/>
        <v>96736640.429999992</v>
      </c>
      <c r="N193" s="14">
        <f t="shared" si="83"/>
        <v>7018550.5300000003</v>
      </c>
      <c r="O193" s="14">
        <f t="shared" si="83"/>
        <v>24318964.199999999</v>
      </c>
      <c r="P193" s="16"/>
      <c r="Q193" s="18"/>
    </row>
    <row r="194" spans="1:17" ht="48.75" customHeight="1" thickBot="1" x14ac:dyDescent="0.3">
      <c r="A194" s="42" t="s">
        <v>229</v>
      </c>
      <c r="B194" s="43"/>
      <c r="C194" s="43"/>
      <c r="D194" s="43"/>
      <c r="E194" s="43"/>
      <c r="F194" s="43"/>
      <c r="G194" s="43"/>
      <c r="H194" s="43"/>
      <c r="I194" s="43"/>
      <c r="J194" s="44">
        <f>J11+J35+J50+J70+J105+J119+J130+J137+J144+J151+J182+J189</f>
        <v>169502753.56</v>
      </c>
      <c r="K194" s="44">
        <f t="shared" ref="K194:P194" si="84">K11+K35+K50+K70+K105+K119+K130+K137+K144+K151+K182+K189</f>
        <v>169502753.56</v>
      </c>
      <c r="L194" s="44">
        <f t="shared" si="84"/>
        <v>0</v>
      </c>
      <c r="M194" s="44">
        <f t="shared" si="84"/>
        <v>8266670.8000000007</v>
      </c>
      <c r="N194" s="44">
        <f t="shared" si="84"/>
        <v>159271082.75999999</v>
      </c>
      <c r="O194" s="44">
        <f t="shared" si="84"/>
        <v>1965000</v>
      </c>
      <c r="P194" s="44">
        <f t="shared" si="84"/>
        <v>0</v>
      </c>
      <c r="Q194" s="20"/>
    </row>
    <row r="195" spans="1:17" ht="45.75" customHeight="1" x14ac:dyDescent="0.25"/>
    <row r="196" spans="1:17" ht="22.5" customHeight="1" x14ac:dyDescent="0.25">
      <c r="B196" s="41"/>
    </row>
    <row r="197" spans="1:17" ht="22.5" customHeight="1" x14ac:dyDescent="0.25">
      <c r="B197" s="41"/>
    </row>
    <row r="198" spans="1:17" x14ac:dyDescent="0.25">
      <c r="B198" s="41"/>
    </row>
  </sheetData>
  <mergeCells count="114">
    <mergeCell ref="A87:B87"/>
    <mergeCell ref="A99:B99"/>
    <mergeCell ref="A64:B64"/>
    <mergeCell ref="A77:B77"/>
    <mergeCell ref="A81:B81"/>
    <mergeCell ref="A56:B56"/>
    <mergeCell ref="A162:B162"/>
    <mergeCell ref="A152:Q152"/>
    <mergeCell ref="A171:B171"/>
    <mergeCell ref="A167:B167"/>
    <mergeCell ref="A175:B175"/>
    <mergeCell ref="B163:B164"/>
    <mergeCell ref="C163:C164"/>
    <mergeCell ref="B176:B177"/>
    <mergeCell ref="A173:B173"/>
    <mergeCell ref="C52:C55"/>
    <mergeCell ref="A122:B122"/>
    <mergeCell ref="A124:B124"/>
    <mergeCell ref="B78:B80"/>
    <mergeCell ref="A138:Q138"/>
    <mergeCell ref="A147:B147"/>
    <mergeCell ref="A101:B101"/>
    <mergeCell ref="A160:B160"/>
    <mergeCell ref="A145:Q145"/>
    <mergeCell ref="A131:Q131"/>
    <mergeCell ref="A148:D148"/>
    <mergeCell ref="B111:B112"/>
    <mergeCell ref="C111:C112"/>
    <mergeCell ref="A110:B110"/>
    <mergeCell ref="C107:C109"/>
    <mergeCell ref="B52:B55"/>
    <mergeCell ref="B59:B61"/>
    <mergeCell ref="A58:B58"/>
    <mergeCell ref="A44:B44"/>
    <mergeCell ref="A67:D67"/>
    <mergeCell ref="H3:H4"/>
    <mergeCell ref="I3:I4"/>
    <mergeCell ref="J3:J4"/>
    <mergeCell ref="A3:A4"/>
    <mergeCell ref="A32:D32"/>
    <mergeCell ref="A186:D186"/>
    <mergeCell ref="A133:B133"/>
    <mergeCell ref="A134:D134"/>
    <mergeCell ref="A140:B140"/>
    <mergeCell ref="A141:D141"/>
    <mergeCell ref="A183:Q183"/>
    <mergeCell ref="A169:B169"/>
    <mergeCell ref="A47:D47"/>
    <mergeCell ref="A51:Q51"/>
    <mergeCell ref="A66:B66"/>
    <mergeCell ref="C82:C84"/>
    <mergeCell ref="A102:D102"/>
    <mergeCell ref="A89:B89"/>
    <mergeCell ref="A91:B91"/>
    <mergeCell ref="A93:B93"/>
    <mergeCell ref="B107:B109"/>
    <mergeCell ref="A46:B46"/>
    <mergeCell ref="B3:B4"/>
    <mergeCell ref="C3:C4"/>
    <mergeCell ref="A21:B21"/>
    <mergeCell ref="A36:Q36"/>
    <mergeCell ref="A12:Q12"/>
    <mergeCell ref="B17:B20"/>
    <mergeCell ref="Q3:Q4"/>
    <mergeCell ref="D3:D4"/>
    <mergeCell ref="E3:E4"/>
    <mergeCell ref="A75:B75"/>
    <mergeCell ref="A62:B62"/>
    <mergeCell ref="A73:B73"/>
    <mergeCell ref="A71:Q71"/>
    <mergeCell ref="C59:C61"/>
    <mergeCell ref="A191:D191"/>
    <mergeCell ref="A120:Q120"/>
    <mergeCell ref="A126:B126"/>
    <mergeCell ref="A185:B185"/>
    <mergeCell ref="A178:B178"/>
    <mergeCell ref="A116:D116"/>
    <mergeCell ref="A106:Q106"/>
    <mergeCell ref="A95:B95"/>
    <mergeCell ref="A97:B97"/>
    <mergeCell ref="A113:B113"/>
    <mergeCell ref="A115:B115"/>
    <mergeCell ref="B153:B155"/>
    <mergeCell ref="C153:C155"/>
    <mergeCell ref="A127:D127"/>
    <mergeCell ref="C176:C177"/>
    <mergeCell ref="A179:D179"/>
    <mergeCell ref="A156:B156"/>
    <mergeCell ref="A158:B158"/>
    <mergeCell ref="A165:B165"/>
    <mergeCell ref="A190:Q190"/>
    <mergeCell ref="N1:Q1"/>
    <mergeCell ref="F3:F4"/>
    <mergeCell ref="G3:G4"/>
    <mergeCell ref="A2:Q2"/>
    <mergeCell ref="P3:P4"/>
    <mergeCell ref="A40:B40"/>
    <mergeCell ref="K3:O3"/>
    <mergeCell ref="A23:B23"/>
    <mergeCell ref="A31:B31"/>
    <mergeCell ref="A25:B25"/>
    <mergeCell ref="A27:B27"/>
    <mergeCell ref="A29:B29"/>
    <mergeCell ref="A14:B14"/>
    <mergeCell ref="A5:Q5"/>
    <mergeCell ref="A42:B42"/>
    <mergeCell ref="A38:B38"/>
    <mergeCell ref="A85:B85"/>
    <mergeCell ref="A8:D8"/>
    <mergeCell ref="A16:B16"/>
    <mergeCell ref="A7:B7"/>
    <mergeCell ref="C17:C20"/>
    <mergeCell ref="B82:B84"/>
    <mergeCell ref="C78:C80"/>
  </mergeCells>
  <phoneticPr fontId="7" type="noConversion"/>
  <pageMargins left="0" right="0" top="0" bottom="0" header="0" footer="0"/>
  <pageSetup paperSize="9" scale="24" fitToHeight="0" orientation="landscape" r:id="rId1"/>
  <rowBreaks count="1" manualBreakCount="1">
    <brk id="3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2025-12-22T08:34:52Z</cp:lastPrinted>
  <dcterms:created xsi:type="dcterms:W3CDTF">2021-07-02T07:35:59Z</dcterms:created>
  <dcterms:modified xsi:type="dcterms:W3CDTF">2026-02-03T07:47:05Z</dcterms:modified>
</cp:coreProperties>
</file>